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xp_Tec_Agua Paran_2020\09.- CACULO DE FLETES, Y MEDIOS DE TRANSPORTE DE INSUMOS DE OBRA (MATERIALES, ETC....OK\"/>
    </mc:Choice>
  </mc:AlternateContent>
  <bookViews>
    <workbookView xWindow="0" yWindow="30" windowWidth="7485" windowHeight="4140"/>
  </bookViews>
  <sheets>
    <sheet name="CALCULO DE FLETE" sheetId="2" r:id="rId1"/>
  </sheets>
  <calcPr calcId="162913"/>
</workbook>
</file>

<file path=xl/calcChain.xml><?xml version="1.0" encoding="utf-8"?>
<calcChain xmlns="http://schemas.openxmlformats.org/spreadsheetml/2006/main">
  <c r="D118" i="2" l="1"/>
  <c r="G149" i="2" l="1"/>
  <c r="G148" i="2"/>
  <c r="G151" i="2" l="1"/>
  <c r="F148" i="2"/>
  <c r="C149" i="2"/>
  <c r="C148" i="2"/>
  <c r="F139" i="2"/>
  <c r="D138" i="2"/>
  <c r="D137" i="2"/>
  <c r="D136" i="2"/>
  <c r="D135" i="2"/>
  <c r="D126" i="2"/>
  <c r="D125" i="2"/>
  <c r="F136" i="2" l="1"/>
  <c r="F137" i="2"/>
  <c r="F135" i="2"/>
  <c r="D127" i="2"/>
  <c r="D121" i="2"/>
  <c r="D116" i="2"/>
  <c r="F104" i="2"/>
  <c r="F98" i="2"/>
  <c r="F99" i="2"/>
  <c r="F100" i="2"/>
  <c r="F101" i="2"/>
  <c r="F102" i="2"/>
  <c r="F103" i="2"/>
  <c r="F138" i="2" l="1"/>
  <c r="F106" i="2"/>
  <c r="E108" i="2" s="1"/>
  <c r="F37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12" i="2"/>
  <c r="F38" i="2"/>
  <c r="D84" i="2"/>
  <c r="F84" i="2" s="1"/>
  <c r="E76" i="2"/>
  <c r="E77" i="2"/>
  <c r="E66" i="2"/>
  <c r="E69" i="2"/>
  <c r="E70" i="2"/>
  <c r="E64" i="2"/>
  <c r="E49" i="2"/>
  <c r="E50" i="2"/>
  <c r="E51" i="2"/>
  <c r="E52" i="2"/>
  <c r="E55" i="2"/>
  <c r="E57" i="2"/>
  <c r="E58" i="2"/>
  <c r="E48" i="2"/>
  <c r="E79" i="2" l="1"/>
  <c r="D83" i="2" s="1"/>
  <c r="F40" i="2"/>
  <c r="D91" i="2" l="1"/>
  <c r="F91" i="2" s="1"/>
  <c r="F93" i="2" s="1"/>
  <c r="C156" i="2" s="1"/>
  <c r="F149" i="2"/>
  <c r="F83" i="2"/>
  <c r="F85" i="2" s="1"/>
  <c r="F92" i="2" s="1"/>
  <c r="C157" i="2" l="1"/>
</calcChain>
</file>

<file path=xl/sharedStrings.xml><?xml version="1.0" encoding="utf-8"?>
<sst xmlns="http://schemas.openxmlformats.org/spreadsheetml/2006/main" count="235" uniqueCount="155">
  <si>
    <t>CALCULO DE FLETE MATERIALES</t>
  </si>
  <si>
    <t>Proyecto:</t>
  </si>
  <si>
    <t>Cliente</t>
  </si>
  <si>
    <t>a. POR PESO</t>
  </si>
  <si>
    <t>Nº</t>
  </si>
  <si>
    <t>PESO U. (Kg)</t>
  </si>
  <si>
    <t>P. TOTAL (Kg)</t>
  </si>
  <si>
    <t>PESO TOTAL</t>
  </si>
  <si>
    <t>Total (S/.)</t>
  </si>
  <si>
    <t>3.  RESUMEN DEL FLETE</t>
  </si>
  <si>
    <t>TOTAL FLETE TERRESTRE</t>
  </si>
  <si>
    <t>KG</t>
  </si>
  <si>
    <t>DESCRIPCION</t>
  </si>
  <si>
    <t>UND</t>
  </si>
  <si>
    <t>CANTIDAD</t>
  </si>
  <si>
    <t>PARCIAL</t>
  </si>
  <si>
    <t>MONTO (S/.)</t>
  </si>
  <si>
    <t>FLETE TERRESTRE</t>
  </si>
  <si>
    <t>P.U. (S/.)</t>
  </si>
  <si>
    <t>ACERO CORRUGADO fy = 4200 kg/cm2 GRADO 60</t>
  </si>
  <si>
    <t>CEMENTO PORTLAND TIPO I (42.5 kg)</t>
  </si>
  <si>
    <t xml:space="preserve">CANT. </t>
  </si>
  <si>
    <t xml:space="preserve">MUNICIPALIDAD DISTRITAL DE CHILLIA </t>
  </si>
  <si>
    <t>ASFALTO RC-250</t>
  </si>
  <si>
    <t>ALAMBRE NEGRO N° 16</t>
  </si>
  <si>
    <t>CLAVOS PARA MADERA CON CABEZA DE 3"</t>
  </si>
  <si>
    <t>MADERA TORNILLO</t>
  </si>
  <si>
    <t>gal</t>
  </si>
  <si>
    <t>kg</t>
  </si>
  <si>
    <t>m</t>
  </si>
  <si>
    <t>und</t>
  </si>
  <si>
    <t>bol</t>
  </si>
  <si>
    <t>p2</t>
  </si>
  <si>
    <t>N° TUBOS</t>
  </si>
  <si>
    <t>TUB. P/INSTALACIONES SANITARIAS</t>
  </si>
  <si>
    <t>GLB</t>
  </si>
  <si>
    <t>CANTIDAD DE TUBOS</t>
  </si>
  <si>
    <t>UNIDAD</t>
  </si>
  <si>
    <t>SUB TOTAL</t>
  </si>
  <si>
    <t>COSTO UNIT.</t>
  </si>
  <si>
    <t>TUBERIAS= 1 VIAJE</t>
  </si>
  <si>
    <t>MATERIALES POR PESO</t>
  </si>
  <si>
    <t>MATERIALES POR VOLUMEN</t>
  </si>
  <si>
    <t>TUBERIA PVC SAP C-10 S/P DE 1" X 5 m</t>
  </si>
  <si>
    <t>DESAGUE</t>
  </si>
  <si>
    <t>b. POR VOLUMEN</t>
  </si>
  <si>
    <t>ALAMBRE NEGRO N° 8</t>
  </si>
  <si>
    <t>ALAMBRE DE PUAS</t>
  </si>
  <si>
    <t>GRAPAS DE FIJACION PARA ALAMBRE DE PUAS</t>
  </si>
  <si>
    <t>CLAVOS PARA MADERA CON CABEZA DE 2"</t>
  </si>
  <si>
    <t>MALLA GALVANIZADA COCADA 2" x 2" N°10 (INCLUIDO MARCO DE ANGULO 3/4" x 3/4" x 3/16")</t>
  </si>
  <si>
    <t>TUBERIA PVC-SAP C-10 S/P DE 2"</t>
  </si>
  <si>
    <t>TUBERIA PVC-SAP C-10 S/P DE 3"</t>
  </si>
  <si>
    <t>TUBERIA PVC SAL D= 2"</t>
  </si>
  <si>
    <t>ARENA GRUESA</t>
  </si>
  <si>
    <t>HIPOCLORITO DE CALCIO AL 70%</t>
  </si>
  <si>
    <t>YESO BOLSA 18 kg</t>
  </si>
  <si>
    <t>TUBERIA PVC 1" C-10</t>
  </si>
  <si>
    <t>TUBERIA PVC 1 1/2" C-10</t>
  </si>
  <si>
    <t>MANGUERA DE POLIETILENO HDPE C-10 D=2"</t>
  </si>
  <si>
    <t>TUBERIA PVC SAL 4"x3m</t>
  </si>
  <si>
    <t>TUBERIA PVC SAP PRESION 2" C-10</t>
  </si>
  <si>
    <t>TUBERIA PVC SAP PRESION 4" C-10</t>
  </si>
  <si>
    <t>TUBERIA PVC SAP PRESION 3" C-10</t>
  </si>
  <si>
    <t>TUBERIA PVC SAP PRESION 1/2" C-10</t>
  </si>
  <si>
    <t>TUBERIA PVC SAL 3"x3m</t>
  </si>
  <si>
    <t>PEGAMENTO PARA PVC</t>
  </si>
  <si>
    <t>ADITIVO DESMOLDEADOR DE ENCOFRADOS</t>
  </si>
  <si>
    <t>SELLADOR ELASTOMERICO</t>
  </si>
  <si>
    <t>ADITIVO IMPERMEABILIZANTE</t>
  </si>
  <si>
    <t>ADITIVO CURADOR UNKUREZ SEAL</t>
  </si>
  <si>
    <t>MADERA TORNILLO PARA ENCOFRADOS INCLUYE CORTE</t>
  </si>
  <si>
    <t>ESTACAS DE MADERA</t>
  </si>
  <si>
    <t>TAPA METALICA 0.60x0.60M, E=1/8"</t>
  </si>
  <si>
    <t>MARCO Y TAPA METALICA 0.50x0.70M, E=1/8"</t>
  </si>
  <si>
    <t>TAPA METALICA 0.45x0.45M, E=1/8"</t>
  </si>
  <si>
    <t>PINTURA LATEX ACRILICO</t>
  </si>
  <si>
    <t>TUBO DE ACERO 2" x 3"</t>
  </si>
  <si>
    <t>TANQUE DE AGUA  DE 120 LITROS INCLUYE ACCESORIOS INTERNOS</t>
  </si>
  <si>
    <t>TUBERIA DE FIERRO GALVANIZADO DE 1/2"</t>
  </si>
  <si>
    <t>TUBERIA DE FIERRO GALVANIZADO DE 1"</t>
  </si>
  <si>
    <t>TUBERIA DE FIERRO GALVANIZADO DE 2"</t>
  </si>
  <si>
    <t>TUBERIA DE FIERRO GALVANIZADO DE 3"</t>
  </si>
  <si>
    <t>TUBERIA DE FIERRO GALVANIZADO DE 4"</t>
  </si>
  <si>
    <t>TUBO DE FIERRO GALVANIZADO DE 2"</t>
  </si>
  <si>
    <t>CAJA DE CONCRETO PARA CONEXION DE AGUA DE 0.30x.060x0.30M</t>
  </si>
  <si>
    <t>AGUA POTABLE</t>
  </si>
  <si>
    <t xml:space="preserve">PVC </t>
  </si>
  <si>
    <t>HDPE</t>
  </si>
  <si>
    <t>TUBERIA DE PVC SAP C-10 ø 3/4"</t>
  </si>
  <si>
    <t>FIERRO GALVANIZADO</t>
  </si>
  <si>
    <t>MANGUERA POLIETILENO HDPE= 1 VIAJE</t>
  </si>
  <si>
    <t>TOTAL</t>
  </si>
  <si>
    <t>Ruta Materiales: Trujillo - Buenos Aires - Paran</t>
  </si>
  <si>
    <t>A.- POR PESO</t>
  </si>
  <si>
    <t>MATERIALES</t>
  </si>
  <si>
    <t>PESO UNIT. (KG.)</t>
  </si>
  <si>
    <t>PARCIAL (KG.)</t>
  </si>
  <si>
    <t>HERRAMIENTAS</t>
  </si>
  <si>
    <t>PESO TOTAL MATERIALES</t>
  </si>
  <si>
    <t>BOMBA PARA PRUEBA HIDROSTATICA MANUAL 300 PSI 40 LT</t>
  </si>
  <si>
    <t>COMPACTADORA VIBRATORIA TIPO PLANCHA 7 HP</t>
  </si>
  <si>
    <t>VIBRADOR DE CONCRETO 4 HP 1.25"</t>
  </si>
  <si>
    <t>MEZCLADORA DE CONCRETO 11 P3 (23 HP)</t>
  </si>
  <si>
    <t>CIZALLA PARA ACERO DE CONSTRUCCION HASTA 1"</t>
  </si>
  <si>
    <t>ZARANDA</t>
  </si>
  <si>
    <t>COSTO TOTAL TRANSPORTE HERRAMIENTAS Y EQUIPO  S/.</t>
  </si>
  <si>
    <t>Distancia de transporte ( promedio)</t>
  </si>
  <si>
    <t>km.</t>
  </si>
  <si>
    <t>min</t>
  </si>
  <si>
    <t>Tempo utilizado por viaje (Retorno sin carga)</t>
  </si>
  <si>
    <t>Tiempo muerto (carga y descarga)</t>
  </si>
  <si>
    <t>Tempo total utilizado por viaje (Ida y vuelta)</t>
  </si>
  <si>
    <t>Hrs.</t>
  </si>
  <si>
    <t>Costo de acemila / dia</t>
  </si>
  <si>
    <t>Costo de hora Acemila</t>
  </si>
  <si>
    <t>CAPTACION UBICADA 1KM DE LA CARRETERA CHILLIA - PARAN</t>
  </si>
  <si>
    <t>MATERIAL</t>
  </si>
  <si>
    <t>Cantidad</t>
  </si>
  <si>
    <t>Unidades de</t>
  </si>
  <si>
    <t>Capacidad de</t>
  </si>
  <si>
    <t>Número de</t>
  </si>
  <si>
    <t>Flete no</t>
  </si>
  <si>
    <t>Carga</t>
  </si>
  <si>
    <t>Viajes</t>
  </si>
  <si>
    <t>Afecto a IGV</t>
  </si>
  <si>
    <t xml:space="preserve">A. Numero bolsas de cemento (bls) </t>
  </si>
  <si>
    <t>COSTO TOTAL DEL FLETE EN ACEMILA  S/.</t>
  </si>
  <si>
    <t>CONCRETO F 'C= 175 KG/CM2</t>
  </si>
  <si>
    <t>CONCRETO F 'C= 210 KG/CM2</t>
  </si>
  <si>
    <t>METRADO</t>
  </si>
  <si>
    <t>*Para concreto 175 por m3 se utilizo 8.43 bls de cemento</t>
  </si>
  <si>
    <t>*Para concreto 210 por m3 se utilizo 9.73 bls de cemento</t>
  </si>
  <si>
    <t>TOTAL DE BLS DE CEMENTO</t>
  </si>
  <si>
    <t>NOTA:</t>
  </si>
  <si>
    <t>TARRAJEO</t>
  </si>
  <si>
    <t>CEMENTO</t>
  </si>
  <si>
    <t>ARENA</t>
  </si>
  <si>
    <t>*Para concreto 175 se utilizo 0.53 m3 arena gruesa</t>
  </si>
  <si>
    <t>*Para concreto 175 se utilizo 0.52 m3 piedra chancada 1/2"</t>
  </si>
  <si>
    <t>*Para concreto 210 se utilizo 0.52 m3 arena gruesa</t>
  </si>
  <si>
    <t>*Para concreto 210 se utilizo 0.52 m3 piedra chancada 1/2"</t>
  </si>
  <si>
    <t>PIEDRA 1/2"</t>
  </si>
  <si>
    <t>TOTAL LATAS DE AGREGADO</t>
  </si>
  <si>
    <t>1 Acemila</t>
  </si>
  <si>
    <t>Otros</t>
  </si>
  <si>
    <t xml:space="preserve"> FLETE RURAL POR ACEMILA</t>
  </si>
  <si>
    <t>1.0.-  INSUMOS</t>
  </si>
  <si>
    <t>2.- FLETE HERRAMIENTAS Y EQUIPOS</t>
  </si>
  <si>
    <t>3.- POR ACEMILA</t>
  </si>
  <si>
    <t xml:space="preserve">b. Numero latas de agregado (Lts) </t>
  </si>
  <si>
    <t>Tiempo utilizado por viaje (con carga)</t>
  </si>
  <si>
    <t>OTROS MATERIALES INCLUIDOS EL COVID-19</t>
  </si>
  <si>
    <t>FECHA: MAYO 2020</t>
  </si>
  <si>
    <t>"MEJORAMIEMNTO Y AMPLIACION DEL SISTEMA DE AGUA POTABLE Y SANEAMIENTO DEL ANEXO DE PARAN DEL DISTRITO DE CHILIA - PROVINCIA DE PATAZ - DEPARTAMENTO DE LA LIBERTAD - META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</si>
</sst>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64" formatCode="_ * #,##0.00_ ;_ * \-#,##0.00_ ;_ * &quot;-&quot;??_ ;_ @_ "/>
    <numFmt numFmtId="165" formatCode="#,##0.0000_);\-#,##0.0000"/>
    <numFmt numFmtId="166" formatCode="###,###,###,##0.00"/>
    <numFmt numFmtId="167" formatCode="###,###,###,##0.0000"/>
    <numFmt numFmtId="168" formatCode="#,##0.00000000000"/>
    <numFmt numFmtId="169" formatCode="_-[$S/-280A]* #,##0.00_-;\-[$S/-280A]* #,##0.00_-;_-[$S/-280A]* &quot;-&quot;??_-;_-@_-"/>
    <numFmt numFmtId="170" formatCode="0\ &quot;  Acemila&quot;"/>
  </numFmts>
  <fonts count="29" x14ac:knownFonts="1">
    <font>
      <sz val="10"/>
      <color indexed="8"/>
      <name val="MS Sans Serif"/>
    </font>
    <font>
      <sz val="5.3"/>
      <color indexed="8"/>
      <name val="Arial"/>
      <family val="2"/>
    </font>
    <font>
      <sz val="8.0500000000000007"/>
      <color indexed="8"/>
      <name val="Arial Narrow"/>
      <family val="2"/>
    </font>
    <font>
      <sz val="8.0500000000000007"/>
      <color indexed="8"/>
      <name val="Arial Narrow"/>
      <family val="2"/>
    </font>
    <font>
      <b/>
      <sz val="7.1"/>
      <color indexed="8"/>
      <name val="Arial Narrow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sz val="9"/>
      <color indexed="8"/>
      <name val="MS Sans Serif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MS Sans Serif"/>
    </font>
    <font>
      <b/>
      <sz val="8"/>
      <color indexed="12"/>
      <name val="Arial"/>
      <family val="2"/>
    </font>
    <font>
      <b/>
      <sz val="8"/>
      <color indexed="10"/>
      <name val="Arial"/>
      <family val="2"/>
    </font>
    <font>
      <sz val="10"/>
      <color indexed="8"/>
      <name val="MS Sans Serif"/>
    </font>
    <font>
      <b/>
      <sz val="8"/>
      <color rgb="FF0070C0"/>
      <name val="Arial"/>
      <family val="2"/>
    </font>
    <font>
      <b/>
      <sz val="8"/>
      <color rgb="FFC00000"/>
      <name val="Arial"/>
      <family val="2"/>
    </font>
    <font>
      <b/>
      <sz val="10"/>
      <color indexed="8"/>
      <name val="MS Sans Serif"/>
    </font>
    <font>
      <sz val="9"/>
      <color theme="1"/>
      <name val="Arial"/>
      <family val="2"/>
    </font>
    <font>
      <sz val="7"/>
      <color indexed="8"/>
      <name val="Arial"/>
      <family val="2"/>
    </font>
    <font>
      <sz val="5.5"/>
      <color indexed="8"/>
      <name val="Arial"/>
      <family val="2"/>
    </font>
    <font>
      <sz val="9"/>
      <name val="Arial Narrow"/>
      <family val="2"/>
    </font>
    <font>
      <b/>
      <u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0" fillId="0" borderId="0"/>
    <xf numFmtId="41" fontId="20" fillId="0" borderId="0" applyFont="0" applyFill="0" applyBorder="0" applyAlignment="0" applyProtection="0"/>
  </cellStyleXfs>
  <cellXfs count="178">
    <xf numFmtId="0" fontId="0" fillId="0" borderId="0" xfId="0" applyNumberFormat="1" applyFill="1" applyBorder="1" applyAlignment="1" applyProtection="1"/>
    <xf numFmtId="0" fontId="2" fillId="0" borderId="0" xfId="0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NumberFormat="1" applyFill="1" applyBorder="1" applyAlignment="1" applyProtection="1">
      <alignment horizontal="center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Continuous" vertical="center"/>
    </xf>
    <xf numFmtId="166" fontId="8" fillId="0" borderId="6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164" fontId="0" fillId="0" borderId="0" xfId="1" applyFont="1" applyFill="1" applyBorder="1" applyAlignment="1" applyProtection="1"/>
    <xf numFmtId="164" fontId="0" fillId="0" borderId="0" xfId="0" applyNumberFormat="1" applyFill="1" applyBorder="1" applyAlignment="1" applyProtection="1"/>
    <xf numFmtId="166" fontId="5" fillId="0" borderId="0" xfId="0" applyNumberFormat="1" applyFont="1" applyFill="1" applyBorder="1" applyAlignment="1">
      <alignment horizontal="center"/>
    </xf>
    <xf numFmtId="4" fontId="0" fillId="0" borderId="0" xfId="0" applyNumberFormat="1" applyFill="1" applyBorder="1" applyAlignment="1" applyProtection="1"/>
    <xf numFmtId="168" fontId="0" fillId="0" borderId="0" xfId="0" applyNumberFormat="1" applyFill="1" applyBorder="1" applyAlignment="1" applyProtection="1"/>
    <xf numFmtId="0" fontId="7" fillId="0" borderId="0" xfId="0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right" vertical="center"/>
    </xf>
    <xf numFmtId="0" fontId="12" fillId="0" borderId="4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Continuous" vertical="center"/>
    </xf>
    <xf numFmtId="0" fontId="9" fillId="0" borderId="5" xfId="0" applyFont="1" applyFill="1" applyBorder="1" applyAlignment="1">
      <alignment horizontal="centerContinuous" vertical="center"/>
    </xf>
    <xf numFmtId="0" fontId="9" fillId="0" borderId="4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3" fillId="0" borderId="5" xfId="0" applyFont="1" applyFill="1" applyBorder="1" applyAlignment="1">
      <alignment horizontal="center" vertical="center"/>
    </xf>
    <xf numFmtId="0" fontId="14" fillId="0" borderId="0" xfId="0" applyFont="1" applyFill="1" applyAlignment="1"/>
    <xf numFmtId="0" fontId="14" fillId="0" borderId="0" xfId="0" applyFont="1" applyFill="1" applyAlignment="1">
      <alignment horizontal="center"/>
    </xf>
    <xf numFmtId="167" fontId="8" fillId="0" borderId="6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vertical="center"/>
    </xf>
    <xf numFmtId="0" fontId="13" fillId="0" borderId="1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0" xfId="0" quotePrefix="1" applyNumberFormat="1" applyFont="1" applyBorder="1" applyAlignment="1">
      <alignment horizontal="left"/>
    </xf>
    <xf numFmtId="166" fontId="15" fillId="0" borderId="6" xfId="0" applyNumberFormat="1" applyFont="1" applyFill="1" applyBorder="1" applyAlignment="1">
      <alignment horizontal="center" vertical="center" wrapText="1"/>
    </xf>
    <xf numFmtId="2" fontId="16" fillId="0" borderId="6" xfId="0" quotePrefix="1" applyNumberFormat="1" applyFont="1" applyBorder="1" applyAlignment="1">
      <alignment horizontal="right"/>
    </xf>
    <xf numFmtId="0" fontId="16" fillId="0" borderId="6" xfId="0" quotePrefix="1" applyNumberFormat="1" applyFont="1" applyBorder="1" applyAlignment="1">
      <alignment horizontal="left"/>
    </xf>
    <xf numFmtId="0" fontId="16" fillId="0" borderId="6" xfId="0" quotePrefix="1" applyNumberFormat="1" applyFont="1" applyBorder="1" applyAlignment="1">
      <alignment horizontal="center"/>
    </xf>
    <xf numFmtId="166" fontId="16" fillId="0" borderId="6" xfId="0" applyNumberFormat="1" applyFont="1" applyBorder="1" applyAlignment="1">
      <alignment horizontal="right"/>
    </xf>
    <xf numFmtId="0" fontId="16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>
      <alignment horizontal="center"/>
    </xf>
    <xf numFmtId="166" fontId="7" fillId="0" borderId="7" xfId="0" applyNumberFormat="1" applyFont="1" applyFill="1" applyBorder="1" applyAlignment="1">
      <alignment horizontal="right"/>
    </xf>
    <xf numFmtId="0" fontId="7" fillId="0" borderId="6" xfId="0" applyFont="1" applyFill="1" applyBorder="1" applyAlignment="1">
      <alignment horizontal="center" vertical="center"/>
    </xf>
    <xf numFmtId="0" fontId="16" fillId="0" borderId="6" xfId="0" applyNumberFormat="1" applyFont="1" applyFill="1" applyBorder="1" applyAlignment="1" applyProtection="1"/>
    <xf numFmtId="2" fontId="7" fillId="0" borderId="7" xfId="0" applyNumberFormat="1" applyFont="1" applyFill="1" applyBorder="1" applyAlignment="1">
      <alignment horizontal="right" vertical="center"/>
    </xf>
    <xf numFmtId="2" fontId="16" fillId="0" borderId="6" xfId="0" quotePrefix="1" applyNumberFormat="1" applyFont="1" applyBorder="1" applyAlignment="1">
      <alignment horizontal="center"/>
    </xf>
    <xf numFmtId="166" fontId="16" fillId="0" borderId="9" xfId="0" applyNumberFormat="1" applyFont="1" applyBorder="1" applyAlignment="1">
      <alignment horizontal="right"/>
    </xf>
    <xf numFmtId="0" fontId="17" fillId="0" borderId="0" xfId="0" applyNumberFormat="1" applyFont="1" applyFill="1" applyBorder="1" applyAlignment="1" applyProtection="1"/>
    <xf numFmtId="0" fontId="17" fillId="0" borderId="0" xfId="0" applyNumberFormat="1" applyFont="1" applyFill="1" applyBorder="1" applyAlignment="1" applyProtection="1">
      <alignment horizontal="center"/>
    </xf>
    <xf numFmtId="0" fontId="6" fillId="0" borderId="6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 vertical="center"/>
    </xf>
    <xf numFmtId="166" fontId="6" fillId="0" borderId="6" xfId="0" applyNumberFormat="1" applyFont="1" applyFill="1" applyBorder="1" applyAlignment="1">
      <alignment horizontal="right" vertical="center"/>
    </xf>
    <xf numFmtId="2" fontId="6" fillId="0" borderId="6" xfId="0" applyNumberFormat="1" applyFont="1" applyFill="1" applyBorder="1" applyAlignment="1">
      <alignment horizontal="right" vertical="center"/>
    </xf>
    <xf numFmtId="4" fontId="6" fillId="0" borderId="6" xfId="0" applyNumberFormat="1" applyFont="1" applyFill="1" applyBorder="1" applyAlignment="1">
      <alignment horizontal="right" vertical="center"/>
    </xf>
    <xf numFmtId="0" fontId="16" fillId="0" borderId="0" xfId="0" applyFont="1" applyFill="1" applyAlignment="1"/>
    <xf numFmtId="0" fontId="16" fillId="0" borderId="0" xfId="0" applyFont="1" applyFill="1" applyAlignment="1">
      <alignment horizontal="center"/>
    </xf>
    <xf numFmtId="4" fontId="7" fillId="0" borderId="7" xfId="0" applyNumberFormat="1" applyFont="1" applyFill="1" applyBorder="1" applyAlignment="1">
      <alignment horizontal="right" vertical="center"/>
    </xf>
    <xf numFmtId="0" fontId="18" fillId="0" borderId="6" xfId="0" applyFont="1" applyFill="1" applyBorder="1" applyAlignment="1"/>
    <xf numFmtId="0" fontId="19" fillId="0" borderId="8" xfId="0" applyFont="1" applyFill="1" applyBorder="1" applyAlignment="1"/>
    <xf numFmtId="0" fontId="12" fillId="0" borderId="0" xfId="0" applyFont="1" applyFill="1" applyBorder="1" applyAlignment="1">
      <alignment horizontal="left" vertical="center"/>
    </xf>
    <xf numFmtId="0" fontId="16" fillId="0" borderId="6" xfId="0" quotePrefix="1" applyNumberFormat="1" applyFont="1" applyBorder="1" applyAlignment="1">
      <alignment horizontal="center" vertical="center"/>
    </xf>
    <xf numFmtId="2" fontId="16" fillId="0" borderId="6" xfId="0" quotePrefix="1" applyNumberFormat="1" applyFont="1" applyBorder="1" applyAlignment="1">
      <alignment horizontal="left" vertical="center"/>
    </xf>
    <xf numFmtId="0" fontId="15" fillId="0" borderId="6" xfId="0" quotePrefix="1" applyNumberFormat="1" applyFont="1" applyBorder="1" applyAlignment="1">
      <alignment horizontal="left"/>
    </xf>
    <xf numFmtId="166" fontId="7" fillId="0" borderId="0" xfId="0" applyNumberFormat="1" applyFont="1" applyFill="1" applyBorder="1" applyAlignment="1">
      <alignment horizontal="center"/>
    </xf>
    <xf numFmtId="166" fontId="7" fillId="0" borderId="0" xfId="0" applyNumberFormat="1" applyFont="1" applyFill="1" applyBorder="1" applyAlignment="1">
      <alignment horizontal="right"/>
    </xf>
    <xf numFmtId="0" fontId="16" fillId="0" borderId="9" xfId="0" quotePrefix="1" applyNumberFormat="1" applyFont="1" applyBorder="1" applyAlignment="1">
      <alignment horizontal="left"/>
    </xf>
    <xf numFmtId="0" fontId="16" fillId="0" borderId="9" xfId="0" applyNumberFormat="1" applyFont="1" applyBorder="1" applyAlignment="1">
      <alignment horizontal="center"/>
    </xf>
    <xf numFmtId="2" fontId="16" fillId="0" borderId="6" xfId="0" quotePrefix="1" applyNumberFormat="1" applyFont="1" applyBorder="1" applyAlignment="1">
      <alignment horizontal="center" vertical="center"/>
    </xf>
    <xf numFmtId="0" fontId="16" fillId="0" borderId="6" xfId="0" quotePrefix="1" applyNumberFormat="1" applyFont="1" applyFill="1" applyBorder="1" applyAlignment="1">
      <alignment horizontal="left"/>
    </xf>
    <xf numFmtId="0" fontId="16" fillId="0" borderId="6" xfId="0" quotePrefix="1" applyNumberFormat="1" applyFont="1" applyFill="1" applyBorder="1" applyAlignment="1">
      <alignment horizontal="center" vertical="center"/>
    </xf>
    <xf numFmtId="2" fontId="16" fillId="0" borderId="6" xfId="0" quotePrefix="1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1" fillId="0" borderId="6" xfId="0" quotePrefix="1" applyNumberFormat="1" applyFont="1" applyBorder="1" applyAlignment="1">
      <alignment horizontal="left"/>
    </xf>
    <xf numFmtId="0" fontId="22" fillId="0" borderId="6" xfId="0" quotePrefix="1" applyNumberFormat="1" applyFont="1" applyBorder="1" applyAlignment="1">
      <alignment horizontal="left"/>
    </xf>
    <xf numFmtId="166" fontId="16" fillId="0" borderId="6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right" vertical="center"/>
    </xf>
    <xf numFmtId="0" fontId="10" fillId="0" borderId="0" xfId="2" applyAlignment="1">
      <alignment vertical="center"/>
    </xf>
    <xf numFmtId="0" fontId="10" fillId="0" borderId="6" xfId="2" applyFont="1" applyBorder="1" applyAlignment="1">
      <alignment horizontal="center" vertical="center"/>
    </xf>
    <xf numFmtId="0" fontId="10" fillId="0" borderId="10" xfId="2" applyFont="1" applyBorder="1" applyAlignment="1">
      <alignment vertical="center"/>
    </xf>
    <xf numFmtId="0" fontId="7" fillId="2" borderId="8" xfId="0" applyFont="1" applyFill="1" applyBorder="1" applyAlignment="1">
      <alignment horizontal="right" vertical="center"/>
    </xf>
    <xf numFmtId="4" fontId="7" fillId="2" borderId="7" xfId="0" applyNumberFormat="1" applyFont="1" applyFill="1" applyBorder="1" applyAlignment="1">
      <alignment horizontal="right" vertical="center"/>
    </xf>
    <xf numFmtId="0" fontId="17" fillId="4" borderId="10" xfId="0" applyNumberFormat="1" applyFont="1" applyFill="1" applyBorder="1" applyAlignment="1" applyProtection="1"/>
    <xf numFmtId="2" fontId="17" fillId="4" borderId="10" xfId="0" applyNumberFormat="1" applyFont="1" applyFill="1" applyBorder="1" applyAlignment="1" applyProtection="1">
      <alignment horizontal="center"/>
    </xf>
    <xf numFmtId="2" fontId="0" fillId="4" borderId="10" xfId="0" applyNumberFormat="1" applyFill="1" applyBorder="1" applyAlignment="1" applyProtection="1"/>
    <xf numFmtId="2" fontId="23" fillId="4" borderId="7" xfId="0" applyNumberFormat="1" applyFont="1" applyFill="1" applyBorder="1" applyAlignment="1" applyProtection="1"/>
    <xf numFmtId="169" fontId="7" fillId="2" borderId="7" xfId="0" applyNumberFormat="1" applyFont="1" applyFill="1" applyBorder="1" applyAlignment="1">
      <alignment horizontal="right" vertical="center"/>
    </xf>
    <xf numFmtId="0" fontId="6" fillId="4" borderId="6" xfId="0" applyFont="1" applyFill="1" applyBorder="1" applyAlignment="1">
      <alignment horizontal="left"/>
    </xf>
    <xf numFmtId="0" fontId="15" fillId="0" borderId="6" xfId="0" applyNumberFormat="1" applyFont="1" applyFill="1" applyBorder="1" applyAlignment="1">
      <alignment horizontal="center" vertical="center" wrapText="1"/>
    </xf>
    <xf numFmtId="4" fontId="12" fillId="0" borderId="24" xfId="0" quotePrefix="1" applyNumberFormat="1" applyFont="1" applyBorder="1" applyAlignment="1">
      <alignment horizontal="left"/>
    </xf>
    <xf numFmtId="2" fontId="24" fillId="0" borderId="0" xfId="0" applyNumberFormat="1" applyFont="1" applyBorder="1" applyAlignment="1">
      <alignment horizontal="right"/>
    </xf>
    <xf numFmtId="4" fontId="12" fillId="0" borderId="0" xfId="0" applyNumberFormat="1" applyFont="1" applyBorder="1" applyAlignment="1">
      <alignment horizontal="right"/>
    </xf>
    <xf numFmtId="4" fontId="12" fillId="0" borderId="0" xfId="0" applyNumberFormat="1" applyFont="1" applyAlignment="1">
      <alignment horizontal="center"/>
    </xf>
    <xf numFmtId="4" fontId="12" fillId="0" borderId="0" xfId="0" applyNumberFormat="1" applyFont="1" applyAlignment="1"/>
    <xf numFmtId="2" fontId="24" fillId="0" borderId="0" xfId="0" applyNumberFormat="1" applyFont="1" applyBorder="1" applyAlignment="1"/>
    <xf numFmtId="4" fontId="9" fillId="0" borderId="0" xfId="0" applyNumberFormat="1" applyFont="1" applyBorder="1" applyAlignment="1">
      <alignment horizontal="left"/>
    </xf>
    <xf numFmtId="0" fontId="25" fillId="0" borderId="0" xfId="0" applyFont="1" applyFill="1" applyAlignment="1">
      <alignment horizontal="center"/>
    </xf>
    <xf numFmtId="1" fontId="16" fillId="0" borderId="0" xfId="0" applyNumberFormat="1" applyFont="1" applyFill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2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16" fillId="0" borderId="6" xfId="0" applyFont="1" applyFill="1" applyBorder="1" applyAlignment="1"/>
    <xf numFmtId="1" fontId="16" fillId="0" borderId="6" xfId="0" applyNumberFormat="1" applyFont="1" applyFill="1" applyBorder="1" applyAlignment="1"/>
    <xf numFmtId="1" fontId="15" fillId="0" borderId="6" xfId="0" applyNumberFormat="1" applyFont="1" applyFill="1" applyBorder="1" applyAlignment="1"/>
    <xf numFmtId="1" fontId="15" fillId="0" borderId="16" xfId="0" applyNumberFormat="1" applyFont="1" applyFill="1" applyBorder="1" applyAlignment="1"/>
    <xf numFmtId="0" fontId="0" fillId="0" borderId="9" xfId="0" applyNumberFormat="1" applyFill="1" applyBorder="1" applyAlignment="1" applyProtection="1"/>
    <xf numFmtId="0" fontId="16" fillId="0" borderId="9" xfId="0" applyFont="1" applyFill="1" applyBorder="1" applyAlignment="1">
      <alignment horizontal="center"/>
    </xf>
    <xf numFmtId="1" fontId="15" fillId="0" borderId="10" xfId="0" applyNumberFormat="1" applyFont="1" applyFill="1" applyBorder="1" applyAlignment="1">
      <alignment horizontal="center"/>
    </xf>
    <xf numFmtId="1" fontId="15" fillId="0" borderId="16" xfId="0" applyNumberFormat="1" applyFont="1" applyFill="1" applyBorder="1" applyAlignment="1">
      <alignment horizontal="center"/>
    </xf>
    <xf numFmtId="4" fontId="7" fillId="0" borderId="21" xfId="0" applyNumberFormat="1" applyFont="1" applyFill="1" applyBorder="1" applyAlignment="1">
      <alignment horizontal="center"/>
    </xf>
    <xf numFmtId="4" fontId="7" fillId="0" borderId="21" xfId="0" quotePrefix="1" applyNumberFormat="1" applyFont="1" applyFill="1" applyBorder="1" applyAlignment="1">
      <alignment horizontal="center"/>
    </xf>
    <xf numFmtId="4" fontId="7" fillId="0" borderId="22" xfId="0" quotePrefix="1" applyNumberFormat="1" applyFont="1" applyFill="1" applyBorder="1" applyAlignment="1">
      <alignment horizontal="center"/>
    </xf>
    <xf numFmtId="4" fontId="7" fillId="0" borderId="4" xfId="0" applyNumberFormat="1" applyFont="1" applyFill="1" applyBorder="1" applyAlignment="1">
      <alignment horizontal="center"/>
    </xf>
    <xf numFmtId="4" fontId="7" fillId="0" borderId="25" xfId="0" applyNumberFormat="1" applyFont="1" applyFill="1" applyBorder="1" applyAlignment="1">
      <alignment horizontal="center"/>
    </xf>
    <xf numFmtId="4" fontId="12" fillId="0" borderId="6" xfId="0" applyNumberFormat="1" applyFont="1" applyBorder="1" applyAlignment="1">
      <alignment horizontal="right"/>
    </xf>
    <xf numFmtId="170" fontId="6" fillId="0" borderId="6" xfId="0" applyNumberFormat="1" applyFont="1" applyBorder="1" applyAlignment="1">
      <alignment horizontal="center"/>
    </xf>
    <xf numFmtId="3" fontId="12" fillId="0" borderId="6" xfId="0" applyNumberFormat="1" applyFont="1" applyBorder="1" applyAlignment="1">
      <alignment horizontal="right"/>
    </xf>
    <xf numFmtId="4" fontId="12" fillId="0" borderId="6" xfId="0" applyNumberFormat="1" applyFont="1" applyBorder="1" applyAlignment="1">
      <alignment horizontal="center"/>
    </xf>
    <xf numFmtId="4" fontId="27" fillId="0" borderId="6" xfId="0" applyNumberFormat="1" applyFont="1" applyBorder="1" applyAlignment="1">
      <alignment horizontal="center"/>
    </xf>
    <xf numFmtId="3" fontId="12" fillId="0" borderId="6" xfId="0" applyNumberFormat="1" applyFont="1" applyBorder="1" applyAlignment="1">
      <alignment horizontal="center"/>
    </xf>
    <xf numFmtId="4" fontId="12" fillId="0" borderId="9" xfId="0" applyNumberFormat="1" applyFont="1" applyBorder="1" applyAlignment="1">
      <alignment horizontal="right"/>
    </xf>
    <xf numFmtId="170" fontId="12" fillId="0" borderId="9" xfId="0" applyNumberFormat="1" applyFont="1" applyBorder="1" applyAlignment="1">
      <alignment horizontal="center"/>
    </xf>
    <xf numFmtId="3" fontId="12" fillId="0" borderId="9" xfId="0" applyNumberFormat="1" applyFont="1" applyBorder="1" applyAlignment="1">
      <alignment horizontal="right"/>
    </xf>
    <xf numFmtId="4" fontId="12" fillId="0" borderId="9" xfId="0" applyNumberFormat="1" applyFont="1" applyBorder="1" applyAlignment="1">
      <alignment horizontal="center"/>
    </xf>
    <xf numFmtId="4" fontId="9" fillId="2" borderId="15" xfId="0" quotePrefix="1" applyNumberFormat="1" applyFont="1" applyFill="1" applyBorder="1" applyAlignment="1">
      <alignment horizontal="left"/>
    </xf>
    <xf numFmtId="4" fontId="12" fillId="2" borderId="26" xfId="0" applyNumberFormat="1" applyFont="1" applyFill="1" applyBorder="1" applyAlignment="1"/>
    <xf numFmtId="4" fontId="12" fillId="2" borderId="26" xfId="0" applyNumberFormat="1" applyFont="1" applyFill="1" applyBorder="1" applyAlignment="1">
      <alignment horizontal="center"/>
    </xf>
    <xf numFmtId="4" fontId="12" fillId="2" borderId="26" xfId="0" applyNumberFormat="1" applyFont="1" applyFill="1" applyBorder="1" applyAlignment="1">
      <alignment horizontal="right"/>
    </xf>
    <xf numFmtId="4" fontId="9" fillId="2" borderId="26" xfId="0" applyNumberFormat="1" applyFont="1" applyFill="1" applyBorder="1" applyAlignment="1">
      <alignment horizontal="center"/>
    </xf>
    <xf numFmtId="4" fontId="9" fillId="2" borderId="7" xfId="3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169" fontId="14" fillId="0" borderId="0" xfId="0" applyNumberFormat="1" applyFont="1" applyFill="1" applyAlignment="1">
      <alignment horizontal="center"/>
    </xf>
    <xf numFmtId="4" fontId="19" fillId="0" borderId="15" xfId="0" applyNumberFormat="1" applyFont="1" applyFill="1" applyBorder="1" applyAlignment="1">
      <alignment horizontal="right"/>
    </xf>
    <xf numFmtId="4" fontId="19" fillId="0" borderId="14" xfId="0" applyNumberFormat="1" applyFont="1" applyFill="1" applyBorder="1" applyAlignment="1">
      <alignment horizontal="right"/>
    </xf>
    <xf numFmtId="0" fontId="6" fillId="2" borderId="8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18" xfId="0" applyFont="1" applyFill="1" applyBorder="1" applyAlignment="1">
      <alignment horizontal="left"/>
    </xf>
    <xf numFmtId="4" fontId="7" fillId="0" borderId="19" xfId="0" applyNumberFormat="1" applyFont="1" applyFill="1" applyBorder="1" applyAlignment="1">
      <alignment horizontal="center" vertical="center"/>
    </xf>
    <xf numFmtId="4" fontId="7" fillId="0" borderId="23" xfId="0" applyNumberFormat="1" applyFont="1" applyFill="1" applyBorder="1" applyAlignment="1">
      <alignment horizontal="center" vertical="center"/>
    </xf>
    <xf numFmtId="4" fontId="7" fillId="0" borderId="20" xfId="0" applyNumberFormat="1" applyFont="1" applyFill="1" applyBorder="1" applyAlignment="1">
      <alignment horizontal="center" vertical="center" wrapText="1"/>
    </xf>
    <xf numFmtId="4" fontId="7" fillId="0" borderId="17" xfId="0" applyNumberFormat="1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/>
    </xf>
    <xf numFmtId="1" fontId="16" fillId="0" borderId="6" xfId="0" applyNumberFormat="1" applyFont="1" applyFill="1" applyBorder="1" applyAlignment="1">
      <alignment horizontal="center"/>
    </xf>
    <xf numFmtId="1" fontId="16" fillId="0" borderId="9" xfId="0" applyNumberFormat="1" applyFont="1" applyFill="1" applyBorder="1" applyAlignment="1">
      <alignment horizontal="center"/>
    </xf>
    <xf numFmtId="1" fontId="15" fillId="0" borderId="27" xfId="0" applyNumberFormat="1" applyFont="1" applyFill="1" applyBorder="1" applyAlignment="1">
      <alignment horizontal="center"/>
    </xf>
    <xf numFmtId="1" fontId="15" fillId="0" borderId="28" xfId="0" applyNumberFormat="1" applyFont="1" applyFill="1" applyBorder="1" applyAlignment="1">
      <alignment horizontal="center"/>
    </xf>
    <xf numFmtId="1" fontId="15" fillId="0" borderId="29" xfId="0" applyNumberFormat="1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center" vertical="center" wrapText="1"/>
    </xf>
    <xf numFmtId="4" fontId="18" fillId="0" borderId="8" xfId="0" applyNumberFormat="1" applyFont="1" applyFill="1" applyBorder="1" applyAlignment="1">
      <alignment horizontal="right"/>
    </xf>
    <xf numFmtId="4" fontId="18" fillId="0" borderId="16" xfId="0" applyNumberFormat="1" applyFont="1" applyFill="1" applyBorder="1" applyAlignment="1">
      <alignment horizontal="right"/>
    </xf>
    <xf numFmtId="0" fontId="16" fillId="0" borderId="8" xfId="0" applyFont="1" applyFill="1" applyBorder="1" applyAlignment="1">
      <alignment horizontal="center"/>
    </xf>
    <xf numFmtId="0" fontId="16" fillId="0" borderId="16" xfId="0" applyFont="1" applyFill="1" applyBorder="1" applyAlignment="1">
      <alignment horizontal="center"/>
    </xf>
    <xf numFmtId="1" fontId="16" fillId="0" borderId="8" xfId="0" applyNumberFormat="1" applyFont="1" applyFill="1" applyBorder="1" applyAlignment="1">
      <alignment horizontal="center"/>
    </xf>
    <xf numFmtId="1" fontId="16" fillId="0" borderId="16" xfId="0" applyNumberFormat="1" applyFont="1" applyFill="1" applyBorder="1" applyAlignment="1">
      <alignment horizontal="center"/>
    </xf>
    <xf numFmtId="1" fontId="15" fillId="0" borderId="9" xfId="0" applyNumberFormat="1" applyFont="1" applyFill="1" applyBorder="1" applyAlignment="1">
      <alignment horizontal="center"/>
    </xf>
    <xf numFmtId="0" fontId="12" fillId="0" borderId="0" xfId="0" applyFont="1" applyFill="1" applyAlignment="1">
      <alignment horizontal="left" vertical="center"/>
    </xf>
    <xf numFmtId="0" fontId="28" fillId="3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66" fontId="7" fillId="0" borderId="11" xfId="0" applyNumberFormat="1" applyFont="1" applyFill="1" applyBorder="1" applyAlignment="1">
      <alignment horizontal="center"/>
    </xf>
    <xf numFmtId="166" fontId="7" fillId="0" borderId="12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</cellXfs>
  <cellStyles count="4">
    <cellStyle name="Millares" xfId="1" builtinId="3"/>
    <cellStyle name="Millares [0]" xfId="3" builtinId="6"/>
    <cellStyle name="Normal" xfId="0" builtinId="0"/>
    <cellStyle name="Normal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1"/>
  <sheetViews>
    <sheetView tabSelected="1" view="pageBreakPreview" zoomScale="110" zoomScaleNormal="90" zoomScaleSheetLayoutView="110" workbookViewId="0">
      <selection activeCell="B5" sqref="B5:F5"/>
    </sheetView>
  </sheetViews>
  <sheetFormatPr baseColWidth="10" defaultRowHeight="12.75" x14ac:dyDescent="0.2"/>
  <cols>
    <col min="1" max="1" width="7.28515625" customWidth="1"/>
    <col min="2" max="2" width="49.7109375" customWidth="1"/>
    <col min="3" max="3" width="9.7109375" customWidth="1"/>
    <col min="4" max="4" width="10.7109375" style="5" customWidth="1"/>
    <col min="5" max="5" width="10" customWidth="1"/>
    <col min="6" max="6" width="11.140625" customWidth="1"/>
    <col min="7" max="7" width="10" customWidth="1"/>
    <col min="8" max="8" width="17" customWidth="1"/>
    <col min="9" max="9" width="45" customWidth="1"/>
    <col min="10" max="10" width="7.7109375" customWidth="1"/>
  </cols>
  <sheetData>
    <row r="2" spans="1:6" ht="15" x14ac:dyDescent="0.2">
      <c r="A2" s="170" t="s">
        <v>0</v>
      </c>
      <c r="B2" s="170"/>
      <c r="C2" s="170"/>
      <c r="D2" s="170"/>
      <c r="E2" s="170"/>
      <c r="F2" s="170"/>
    </row>
    <row r="3" spans="1:6" ht="15" x14ac:dyDescent="0.2">
      <c r="A3" s="171"/>
      <c r="B3" s="171"/>
      <c r="C3" s="171"/>
      <c r="D3" s="171"/>
      <c r="E3" s="171"/>
      <c r="F3" s="171"/>
    </row>
    <row r="4" spans="1:6" x14ac:dyDescent="0.2">
      <c r="A4" s="6"/>
      <c r="B4" s="7"/>
      <c r="C4" s="8"/>
      <c r="D4" s="7"/>
      <c r="E4" s="8"/>
      <c r="F4" s="9"/>
    </row>
    <row r="5" spans="1:6" ht="28.5" customHeight="1" x14ac:dyDescent="0.2">
      <c r="A5" s="23" t="s">
        <v>1</v>
      </c>
      <c r="B5" s="172" t="s">
        <v>154</v>
      </c>
      <c r="C5" s="172"/>
      <c r="D5" s="172"/>
      <c r="E5" s="172"/>
      <c r="F5" s="173"/>
    </row>
    <row r="6" spans="1:6" ht="18" customHeight="1" x14ac:dyDescent="0.2">
      <c r="A6" s="23" t="s">
        <v>2</v>
      </c>
      <c r="B6" s="144" t="s">
        <v>22</v>
      </c>
      <c r="D6" s="71" t="s">
        <v>153</v>
      </c>
      <c r="E6" s="25"/>
      <c r="F6" s="26"/>
    </row>
    <row r="7" spans="1:6" x14ac:dyDescent="0.2">
      <c r="A7" s="27"/>
      <c r="B7" s="24"/>
      <c r="C7" s="28"/>
      <c r="D7" s="24"/>
      <c r="E7" s="28"/>
      <c r="F7" s="29"/>
    </row>
    <row r="8" spans="1:6" x14ac:dyDescent="0.2">
      <c r="A8" s="30"/>
      <c r="B8" s="24" t="s">
        <v>147</v>
      </c>
      <c r="C8" s="31"/>
      <c r="D8" s="32"/>
      <c r="E8" s="31"/>
      <c r="F8" s="33"/>
    </row>
    <row r="9" spans="1:6" x14ac:dyDescent="0.2">
      <c r="A9" s="37"/>
      <c r="B9" s="38" t="s">
        <v>3</v>
      </c>
      <c r="C9" s="39"/>
      <c r="D9" s="40"/>
      <c r="E9" s="39"/>
      <c r="F9" s="41"/>
    </row>
    <row r="10" spans="1:6" ht="20.45" customHeight="1" x14ac:dyDescent="0.2">
      <c r="A10" s="46" t="s">
        <v>4</v>
      </c>
      <c r="B10" s="46" t="s">
        <v>12</v>
      </c>
      <c r="C10" s="46" t="s">
        <v>13</v>
      </c>
      <c r="D10" s="46" t="s">
        <v>14</v>
      </c>
      <c r="E10" s="46" t="s">
        <v>5</v>
      </c>
      <c r="F10" s="46" t="s">
        <v>6</v>
      </c>
    </row>
    <row r="11" spans="1:6" x14ac:dyDescent="0.2">
      <c r="A11" s="47"/>
      <c r="B11" s="48"/>
      <c r="C11" s="72"/>
      <c r="D11" s="73"/>
      <c r="E11" s="50"/>
      <c r="F11" s="50"/>
    </row>
    <row r="12" spans="1:6" x14ac:dyDescent="0.2">
      <c r="A12" s="47">
        <v>1</v>
      </c>
      <c r="B12" s="48" t="s">
        <v>23</v>
      </c>
      <c r="C12" s="72" t="s">
        <v>27</v>
      </c>
      <c r="D12" s="79">
        <v>5.6100000000000004E-2</v>
      </c>
      <c r="E12" s="50">
        <v>3.79</v>
      </c>
      <c r="F12" s="50">
        <f>+E12*D12</f>
        <v>0.21261900000000003</v>
      </c>
    </row>
    <row r="13" spans="1:6" x14ac:dyDescent="0.2">
      <c r="A13" s="47">
        <v>2</v>
      </c>
      <c r="B13" s="48" t="s">
        <v>46</v>
      </c>
      <c r="C13" s="72" t="s">
        <v>28</v>
      </c>
      <c r="D13" s="79">
        <v>95.077800000000011</v>
      </c>
      <c r="E13" s="50">
        <v>1</v>
      </c>
      <c r="F13" s="50">
        <f t="shared" ref="F13:F36" si="0">+E13*D13</f>
        <v>95.077800000000011</v>
      </c>
    </row>
    <row r="14" spans="1:6" x14ac:dyDescent="0.2">
      <c r="A14" s="47">
        <v>3</v>
      </c>
      <c r="B14" s="48" t="s">
        <v>24</v>
      </c>
      <c r="C14" s="72" t="s">
        <v>28</v>
      </c>
      <c r="D14" s="79">
        <v>99.233500000000006</v>
      </c>
      <c r="E14" s="50">
        <v>1</v>
      </c>
      <c r="F14" s="50">
        <f t="shared" si="0"/>
        <v>99.233500000000006</v>
      </c>
    </row>
    <row r="15" spans="1:6" x14ac:dyDescent="0.2">
      <c r="A15" s="47">
        <v>4</v>
      </c>
      <c r="B15" s="48" t="s">
        <v>47</v>
      </c>
      <c r="C15" s="72" t="s">
        <v>28</v>
      </c>
      <c r="D15" s="79">
        <v>137.44319999999999</v>
      </c>
      <c r="E15" s="50">
        <v>1</v>
      </c>
      <c r="F15" s="50">
        <f t="shared" si="0"/>
        <v>137.44319999999999</v>
      </c>
    </row>
    <row r="16" spans="1:6" x14ac:dyDescent="0.2">
      <c r="A16" s="47">
        <v>5</v>
      </c>
      <c r="B16" s="48" t="s">
        <v>48</v>
      </c>
      <c r="C16" s="72" t="s">
        <v>28</v>
      </c>
      <c r="D16" s="79">
        <v>20.0138</v>
      </c>
      <c r="E16" s="50">
        <v>1</v>
      </c>
      <c r="F16" s="50">
        <f t="shared" si="0"/>
        <v>20.0138</v>
      </c>
    </row>
    <row r="17" spans="1:6" x14ac:dyDescent="0.2">
      <c r="A17" s="47">
        <v>6</v>
      </c>
      <c r="B17" s="48" t="s">
        <v>19</v>
      </c>
      <c r="C17" s="72" t="s">
        <v>28</v>
      </c>
      <c r="D17" s="79">
        <v>1984.67</v>
      </c>
      <c r="E17" s="50">
        <v>1</v>
      </c>
      <c r="F17" s="50">
        <f t="shared" si="0"/>
        <v>1984.67</v>
      </c>
    </row>
    <row r="18" spans="1:6" x14ac:dyDescent="0.2">
      <c r="A18" s="47">
        <v>7</v>
      </c>
      <c r="B18" s="48" t="s">
        <v>49</v>
      </c>
      <c r="C18" s="72" t="s">
        <v>28</v>
      </c>
      <c r="D18" s="79">
        <v>119.5488</v>
      </c>
      <c r="E18" s="50">
        <v>1</v>
      </c>
      <c r="F18" s="50">
        <f t="shared" si="0"/>
        <v>119.5488</v>
      </c>
    </row>
    <row r="19" spans="1:6" x14ac:dyDescent="0.2">
      <c r="A19" s="47">
        <v>8</v>
      </c>
      <c r="B19" s="48" t="s">
        <v>25</v>
      </c>
      <c r="C19" s="72" t="s">
        <v>28</v>
      </c>
      <c r="D19" s="79">
        <v>119.5488</v>
      </c>
      <c r="E19" s="50">
        <v>1</v>
      </c>
      <c r="F19" s="50">
        <f t="shared" si="0"/>
        <v>119.5488</v>
      </c>
    </row>
    <row r="20" spans="1:6" x14ac:dyDescent="0.2">
      <c r="A20" s="47">
        <v>9</v>
      </c>
      <c r="B20" s="48" t="s">
        <v>50</v>
      </c>
      <c r="C20" s="72" t="s">
        <v>29</v>
      </c>
      <c r="D20" s="79">
        <v>43.329599999999999</v>
      </c>
      <c r="E20" s="50">
        <v>2.2599999999999998</v>
      </c>
      <c r="F20" s="50">
        <f t="shared" si="0"/>
        <v>97.92489599999999</v>
      </c>
    </row>
    <row r="21" spans="1:6" x14ac:dyDescent="0.2">
      <c r="A21" s="47">
        <v>10</v>
      </c>
      <c r="B21" s="48" t="s">
        <v>55</v>
      </c>
      <c r="C21" s="72" t="s">
        <v>28</v>
      </c>
      <c r="D21" s="79">
        <v>45.71</v>
      </c>
      <c r="E21" s="50">
        <v>1</v>
      </c>
      <c r="F21" s="50">
        <f t="shared" si="0"/>
        <v>45.71</v>
      </c>
    </row>
    <row r="22" spans="1:6" x14ac:dyDescent="0.2">
      <c r="A22" s="47">
        <v>11</v>
      </c>
      <c r="B22" s="48" t="s">
        <v>20</v>
      </c>
      <c r="C22" s="72" t="s">
        <v>31</v>
      </c>
      <c r="D22" s="79">
        <v>564.14</v>
      </c>
      <c r="E22" s="50">
        <v>42.5</v>
      </c>
      <c r="F22" s="50">
        <f t="shared" si="0"/>
        <v>23975.95</v>
      </c>
    </row>
    <row r="23" spans="1:6" x14ac:dyDescent="0.2">
      <c r="A23" s="47">
        <v>12</v>
      </c>
      <c r="B23" s="48" t="s">
        <v>56</v>
      </c>
      <c r="C23" s="72" t="s">
        <v>31</v>
      </c>
      <c r="D23" s="79">
        <v>140.36840000000001</v>
      </c>
      <c r="E23" s="50">
        <v>1</v>
      </c>
      <c r="F23" s="50">
        <f t="shared" si="0"/>
        <v>140.36840000000001</v>
      </c>
    </row>
    <row r="24" spans="1:6" x14ac:dyDescent="0.2">
      <c r="A24" s="47">
        <v>13</v>
      </c>
      <c r="B24" s="48" t="s">
        <v>85</v>
      </c>
      <c r="C24" s="72" t="s">
        <v>30</v>
      </c>
      <c r="D24" s="79">
        <v>85</v>
      </c>
      <c r="E24" s="50">
        <v>30</v>
      </c>
      <c r="F24" s="50">
        <f t="shared" si="0"/>
        <v>2550</v>
      </c>
    </row>
    <row r="25" spans="1:6" x14ac:dyDescent="0.2">
      <c r="A25" s="47">
        <v>14</v>
      </c>
      <c r="B25" s="48" t="s">
        <v>66</v>
      </c>
      <c r="C25" s="72" t="s">
        <v>27</v>
      </c>
      <c r="D25" s="79">
        <v>1.6572</v>
      </c>
      <c r="E25" s="50">
        <v>3.79</v>
      </c>
      <c r="F25" s="50">
        <f t="shared" si="0"/>
        <v>6.2807880000000003</v>
      </c>
    </row>
    <row r="26" spans="1:6" x14ac:dyDescent="0.2">
      <c r="A26" s="47">
        <v>15</v>
      </c>
      <c r="B26" s="48" t="s">
        <v>67</v>
      </c>
      <c r="C26" s="72" t="s">
        <v>27</v>
      </c>
      <c r="D26" s="79">
        <v>2.9470000000000001</v>
      </c>
      <c r="E26" s="50">
        <v>3.79</v>
      </c>
      <c r="F26" s="50">
        <f t="shared" si="0"/>
        <v>11.169130000000001</v>
      </c>
    </row>
    <row r="27" spans="1:6" x14ac:dyDescent="0.2">
      <c r="A27" s="47">
        <v>16</v>
      </c>
      <c r="B27" s="48" t="s">
        <v>68</v>
      </c>
      <c r="C27" s="72" t="s">
        <v>27</v>
      </c>
      <c r="D27" s="79">
        <v>4.9299999999999997E-2</v>
      </c>
      <c r="E27" s="50">
        <v>3.79</v>
      </c>
      <c r="F27" s="50">
        <f t="shared" si="0"/>
        <v>0.18684699999999999</v>
      </c>
    </row>
    <row r="28" spans="1:6" x14ac:dyDescent="0.2">
      <c r="A28" s="47">
        <v>17</v>
      </c>
      <c r="B28" s="48" t="s">
        <v>69</v>
      </c>
      <c r="C28" s="72" t="s">
        <v>27</v>
      </c>
      <c r="D28" s="79">
        <v>8.1847000000000012</v>
      </c>
      <c r="E28" s="50">
        <v>3.79</v>
      </c>
      <c r="F28" s="50">
        <f t="shared" si="0"/>
        <v>31.020013000000006</v>
      </c>
    </row>
    <row r="29" spans="1:6" x14ac:dyDescent="0.2">
      <c r="A29" s="47">
        <v>18</v>
      </c>
      <c r="B29" s="48" t="s">
        <v>70</v>
      </c>
      <c r="C29" s="72" t="s">
        <v>27</v>
      </c>
      <c r="D29" s="79">
        <v>3.2375000000000003</v>
      </c>
      <c r="E29" s="50">
        <v>3.79</v>
      </c>
      <c r="F29" s="50">
        <f t="shared" si="0"/>
        <v>12.270125000000002</v>
      </c>
    </row>
    <row r="30" spans="1:6" x14ac:dyDescent="0.2">
      <c r="A30" s="47">
        <v>19</v>
      </c>
      <c r="B30" s="48" t="s">
        <v>26</v>
      </c>
      <c r="C30" s="72" t="s">
        <v>32</v>
      </c>
      <c r="D30" s="79">
        <v>18.269200000000001</v>
      </c>
      <c r="E30" s="50">
        <v>2.5</v>
      </c>
      <c r="F30" s="50">
        <f t="shared" si="0"/>
        <v>45.673000000000002</v>
      </c>
    </row>
    <row r="31" spans="1:6" x14ac:dyDescent="0.2">
      <c r="A31" s="47">
        <v>20</v>
      </c>
      <c r="B31" s="48" t="s">
        <v>71</v>
      </c>
      <c r="C31" s="72" t="s">
        <v>32</v>
      </c>
      <c r="D31" s="79">
        <v>820.18649999999991</v>
      </c>
      <c r="E31" s="50">
        <v>2.5</v>
      </c>
      <c r="F31" s="50">
        <f t="shared" si="0"/>
        <v>2050.4662499999999</v>
      </c>
    </row>
    <row r="32" spans="1:6" x14ac:dyDescent="0.2">
      <c r="A32" s="47">
        <v>21</v>
      </c>
      <c r="B32" s="48" t="s">
        <v>72</v>
      </c>
      <c r="C32" s="72" t="s">
        <v>30</v>
      </c>
      <c r="D32" s="79">
        <v>93.577800000000011</v>
      </c>
      <c r="E32" s="50">
        <v>1.2223999999999999</v>
      </c>
      <c r="F32" s="50">
        <f t="shared" si="0"/>
        <v>114.38950272000001</v>
      </c>
    </row>
    <row r="33" spans="1:8" x14ac:dyDescent="0.2">
      <c r="A33" s="47">
        <v>22</v>
      </c>
      <c r="B33" s="48" t="s">
        <v>73</v>
      </c>
      <c r="C33" s="72" t="s">
        <v>30</v>
      </c>
      <c r="D33" s="79">
        <v>11</v>
      </c>
      <c r="E33" s="50">
        <v>9.3000000000000007</v>
      </c>
      <c r="F33" s="50">
        <f t="shared" si="0"/>
        <v>102.30000000000001</v>
      </c>
    </row>
    <row r="34" spans="1:8" x14ac:dyDescent="0.2">
      <c r="A34" s="47">
        <v>23</v>
      </c>
      <c r="B34" s="48" t="s">
        <v>74</v>
      </c>
      <c r="C34" s="72" t="s">
        <v>30</v>
      </c>
      <c r="D34" s="79">
        <v>1</v>
      </c>
      <c r="E34" s="50">
        <v>9.3000000000000007</v>
      </c>
      <c r="F34" s="50">
        <f t="shared" si="0"/>
        <v>9.3000000000000007</v>
      </c>
    </row>
    <row r="35" spans="1:8" x14ac:dyDescent="0.2">
      <c r="A35" s="47">
        <v>24</v>
      </c>
      <c r="B35" s="48" t="s">
        <v>75</v>
      </c>
      <c r="C35" s="72" t="s">
        <v>30</v>
      </c>
      <c r="D35" s="79">
        <v>4</v>
      </c>
      <c r="E35" s="50">
        <v>7.56</v>
      </c>
      <c r="F35" s="50">
        <f t="shared" si="0"/>
        <v>30.24</v>
      </c>
    </row>
    <row r="36" spans="1:8" x14ac:dyDescent="0.2">
      <c r="A36" s="47">
        <v>25</v>
      </c>
      <c r="B36" s="48" t="s">
        <v>76</v>
      </c>
      <c r="C36" s="72" t="s">
        <v>27</v>
      </c>
      <c r="D36" s="79">
        <v>15.3034</v>
      </c>
      <c r="E36" s="50">
        <v>3.79</v>
      </c>
      <c r="F36" s="50">
        <f t="shared" si="0"/>
        <v>57.999886000000004</v>
      </c>
    </row>
    <row r="37" spans="1:8" x14ac:dyDescent="0.2">
      <c r="A37" s="47">
        <v>26</v>
      </c>
      <c r="B37" s="48" t="s">
        <v>78</v>
      </c>
      <c r="C37" s="72" t="s">
        <v>30</v>
      </c>
      <c r="D37" s="79">
        <v>1</v>
      </c>
      <c r="E37" s="50">
        <v>6.85</v>
      </c>
      <c r="F37" s="50">
        <f>+E37*D37</f>
        <v>6.85</v>
      </c>
    </row>
    <row r="38" spans="1:8" x14ac:dyDescent="0.2">
      <c r="A38" s="47">
        <v>27</v>
      </c>
      <c r="B38" s="48" t="s">
        <v>152</v>
      </c>
      <c r="C38" s="72" t="s">
        <v>35</v>
      </c>
      <c r="D38" s="79">
        <v>1</v>
      </c>
      <c r="E38" s="50">
        <v>2500</v>
      </c>
      <c r="F38" s="50">
        <f t="shared" ref="F38" si="1">+E38*D38</f>
        <v>2500</v>
      </c>
    </row>
    <row r="39" spans="1:8" ht="13.5" thickBot="1" x14ac:dyDescent="0.25">
      <c r="A39" s="47"/>
      <c r="B39" s="48"/>
      <c r="C39" s="49"/>
      <c r="D39" s="86"/>
      <c r="E39" s="50"/>
      <c r="F39" s="58"/>
    </row>
    <row r="40" spans="1:8" ht="13.5" thickBot="1" x14ac:dyDescent="0.25">
      <c r="A40" s="51"/>
      <c r="B40" s="51"/>
      <c r="C40" s="52"/>
      <c r="D40" s="174" t="s">
        <v>7</v>
      </c>
      <c r="E40" s="175"/>
      <c r="F40" s="53">
        <f>SUM(F11:F39)</f>
        <v>34363.847356719998</v>
      </c>
    </row>
    <row r="41" spans="1:8" x14ac:dyDescent="0.2">
      <c r="A41" s="51"/>
      <c r="B41" s="51"/>
      <c r="C41" s="52"/>
      <c r="D41" s="75"/>
      <c r="E41" s="75"/>
      <c r="F41" s="76"/>
    </row>
    <row r="42" spans="1:8" x14ac:dyDescent="0.2">
      <c r="B42" s="21"/>
      <c r="C42" s="21"/>
      <c r="D42" s="22"/>
      <c r="E42" s="10"/>
      <c r="F42" s="18"/>
      <c r="H42" s="45"/>
    </row>
    <row r="43" spans="1:8" x14ac:dyDescent="0.2">
      <c r="A43" s="43"/>
      <c r="B43" s="42" t="s">
        <v>45</v>
      </c>
      <c r="C43" s="44"/>
      <c r="D43" s="43"/>
      <c r="E43" s="43"/>
    </row>
    <row r="44" spans="1:8" x14ac:dyDescent="0.2">
      <c r="A44" s="54" t="s">
        <v>4</v>
      </c>
      <c r="B44" s="46" t="s">
        <v>12</v>
      </c>
      <c r="C44" s="46" t="s">
        <v>13</v>
      </c>
      <c r="D44" s="46" t="s">
        <v>14</v>
      </c>
      <c r="E44" s="46" t="s">
        <v>33</v>
      </c>
    </row>
    <row r="45" spans="1:8" x14ac:dyDescent="0.2">
      <c r="A45" s="47"/>
      <c r="B45" s="74" t="s">
        <v>34</v>
      </c>
      <c r="C45" s="72"/>
      <c r="D45" s="73"/>
      <c r="E45" s="50"/>
    </row>
    <row r="46" spans="1:8" x14ac:dyDescent="0.2">
      <c r="A46" s="47"/>
      <c r="B46" s="84" t="s">
        <v>86</v>
      </c>
      <c r="C46" s="72"/>
      <c r="D46" s="73"/>
      <c r="E46" s="50"/>
    </row>
    <row r="47" spans="1:8" x14ac:dyDescent="0.2">
      <c r="A47" s="47"/>
      <c r="B47" s="85" t="s">
        <v>87</v>
      </c>
      <c r="C47" s="72"/>
      <c r="D47" s="73"/>
      <c r="E47" s="50"/>
    </row>
    <row r="48" spans="1:8" x14ac:dyDescent="0.2">
      <c r="A48" s="47">
        <v>1</v>
      </c>
      <c r="B48" s="80" t="s">
        <v>43</v>
      </c>
      <c r="C48" s="81" t="s">
        <v>29</v>
      </c>
      <c r="D48" s="82">
        <v>14.72</v>
      </c>
      <c r="E48" s="50">
        <f>ROUND((D48/5),0)</f>
        <v>3</v>
      </c>
    </row>
    <row r="49" spans="1:5" x14ac:dyDescent="0.2">
      <c r="A49" s="47">
        <v>14</v>
      </c>
      <c r="B49" s="48" t="s">
        <v>51</v>
      </c>
      <c r="C49" s="72" t="s">
        <v>29</v>
      </c>
      <c r="D49" s="79">
        <v>10</v>
      </c>
      <c r="E49" s="50">
        <f t="shared" ref="E49:E58" si="2">ROUND((D49/5),0)</f>
        <v>2</v>
      </c>
    </row>
    <row r="50" spans="1:5" x14ac:dyDescent="0.2">
      <c r="A50" s="47">
        <v>15</v>
      </c>
      <c r="B50" s="48" t="s">
        <v>52</v>
      </c>
      <c r="C50" s="72" t="s">
        <v>29</v>
      </c>
      <c r="D50" s="79">
        <v>5</v>
      </c>
      <c r="E50" s="50">
        <f t="shared" si="2"/>
        <v>1</v>
      </c>
    </row>
    <row r="51" spans="1:5" x14ac:dyDescent="0.2">
      <c r="A51" s="47">
        <v>51</v>
      </c>
      <c r="B51" s="48" t="s">
        <v>89</v>
      </c>
      <c r="C51" s="72" t="s">
        <v>29</v>
      </c>
      <c r="D51" s="79">
        <v>2870.77</v>
      </c>
      <c r="E51" s="50">
        <f t="shared" si="2"/>
        <v>574</v>
      </c>
    </row>
    <row r="52" spans="1:5" x14ac:dyDescent="0.2">
      <c r="A52" s="47">
        <v>96</v>
      </c>
      <c r="B52" s="48" t="s">
        <v>57</v>
      </c>
      <c r="C52" s="72" t="s">
        <v>29</v>
      </c>
      <c r="D52" s="79">
        <v>12.6</v>
      </c>
      <c r="E52" s="50">
        <f t="shared" si="2"/>
        <v>3</v>
      </c>
    </row>
    <row r="53" spans="1:5" x14ac:dyDescent="0.2">
      <c r="A53" s="47">
        <v>102</v>
      </c>
      <c r="B53" s="48" t="s">
        <v>63</v>
      </c>
      <c r="C53" s="72" t="s">
        <v>29</v>
      </c>
      <c r="D53" s="79">
        <v>1.53</v>
      </c>
      <c r="E53" s="50">
        <v>1</v>
      </c>
    </row>
    <row r="54" spans="1:5" x14ac:dyDescent="0.2">
      <c r="A54" s="47">
        <v>103</v>
      </c>
      <c r="B54" s="48" t="s">
        <v>61</v>
      </c>
      <c r="C54" s="72" t="s">
        <v>29</v>
      </c>
      <c r="D54" s="79">
        <v>1.4280000000000002</v>
      </c>
      <c r="E54" s="50">
        <v>1</v>
      </c>
    </row>
    <row r="55" spans="1:5" x14ac:dyDescent="0.2">
      <c r="A55" s="47">
        <v>104</v>
      </c>
      <c r="B55" s="48" t="s">
        <v>64</v>
      </c>
      <c r="C55" s="72" t="s">
        <v>29</v>
      </c>
      <c r="D55" s="79">
        <v>5.1000000000000005</v>
      </c>
      <c r="E55" s="50">
        <f t="shared" si="2"/>
        <v>1</v>
      </c>
    </row>
    <row r="56" spans="1:5" x14ac:dyDescent="0.2">
      <c r="A56" s="47">
        <v>97</v>
      </c>
      <c r="B56" s="48" t="s">
        <v>58</v>
      </c>
      <c r="C56" s="72" t="s">
        <v>29</v>
      </c>
      <c r="D56" s="79">
        <v>2.31</v>
      </c>
      <c r="E56" s="50">
        <v>1</v>
      </c>
    </row>
    <row r="57" spans="1:5" x14ac:dyDescent="0.2">
      <c r="A57" s="47">
        <v>100</v>
      </c>
      <c r="B57" s="48" t="s">
        <v>61</v>
      </c>
      <c r="C57" s="72" t="s">
        <v>29</v>
      </c>
      <c r="D57" s="79">
        <v>10.302000000000001</v>
      </c>
      <c r="E57" s="50">
        <f t="shared" si="2"/>
        <v>2</v>
      </c>
    </row>
    <row r="58" spans="1:5" x14ac:dyDescent="0.2">
      <c r="A58" s="47">
        <v>101</v>
      </c>
      <c r="B58" s="48" t="s">
        <v>62</v>
      </c>
      <c r="C58" s="72" t="s">
        <v>29</v>
      </c>
      <c r="D58" s="79">
        <v>10.812000000000001</v>
      </c>
      <c r="E58" s="50">
        <f t="shared" si="2"/>
        <v>2</v>
      </c>
    </row>
    <row r="59" spans="1:5" x14ac:dyDescent="0.2">
      <c r="A59" s="47"/>
      <c r="B59" s="48"/>
      <c r="C59" s="72"/>
      <c r="D59" s="79"/>
      <c r="E59" s="50"/>
    </row>
    <row r="60" spans="1:5" x14ac:dyDescent="0.2">
      <c r="A60" s="47"/>
      <c r="B60" s="85" t="s">
        <v>88</v>
      </c>
      <c r="C60" s="72"/>
      <c r="D60" s="79"/>
      <c r="E60" s="50"/>
    </row>
    <row r="61" spans="1:5" x14ac:dyDescent="0.2">
      <c r="A61" s="47">
        <v>98</v>
      </c>
      <c r="B61" s="48" t="s">
        <v>59</v>
      </c>
      <c r="C61" s="72" t="s">
        <v>29</v>
      </c>
      <c r="D61" s="79">
        <v>4027.8420000000001</v>
      </c>
      <c r="E61" s="50"/>
    </row>
    <row r="62" spans="1:5" x14ac:dyDescent="0.2">
      <c r="A62" s="47"/>
      <c r="B62" s="48"/>
      <c r="C62" s="72"/>
      <c r="D62" s="79"/>
      <c r="E62" s="50"/>
    </row>
    <row r="63" spans="1:5" x14ac:dyDescent="0.2">
      <c r="A63" s="47"/>
      <c r="B63" s="85" t="s">
        <v>90</v>
      </c>
      <c r="C63" s="72"/>
      <c r="D63" s="79"/>
      <c r="E63" s="50"/>
    </row>
    <row r="64" spans="1:5" x14ac:dyDescent="0.2">
      <c r="A64" s="47">
        <v>125</v>
      </c>
      <c r="B64" s="48" t="s">
        <v>79</v>
      </c>
      <c r="C64" s="72" t="s">
        <v>29</v>
      </c>
      <c r="D64" s="79">
        <v>3.774</v>
      </c>
      <c r="E64" s="50">
        <f>ROUND((D64/6),0)</f>
        <v>1</v>
      </c>
    </row>
    <row r="65" spans="1:5" x14ac:dyDescent="0.2">
      <c r="A65" s="47">
        <v>126</v>
      </c>
      <c r="B65" s="48" t="s">
        <v>80</v>
      </c>
      <c r="C65" s="72" t="s">
        <v>29</v>
      </c>
      <c r="D65" s="79">
        <v>0.7340000000000001</v>
      </c>
      <c r="E65" s="50">
        <v>1</v>
      </c>
    </row>
    <row r="66" spans="1:5" x14ac:dyDescent="0.2">
      <c r="A66" s="47">
        <v>127</v>
      </c>
      <c r="B66" s="48" t="s">
        <v>81</v>
      </c>
      <c r="C66" s="72" t="s">
        <v>29</v>
      </c>
      <c r="D66" s="79">
        <v>4.08</v>
      </c>
      <c r="E66" s="50">
        <f t="shared" ref="E66:E70" si="3">ROUND((D66/6),0)</f>
        <v>1</v>
      </c>
    </row>
    <row r="67" spans="1:5" x14ac:dyDescent="0.2">
      <c r="A67" s="47">
        <v>128</v>
      </c>
      <c r="B67" s="48" t="s">
        <v>82</v>
      </c>
      <c r="C67" s="72" t="s">
        <v>29</v>
      </c>
      <c r="D67" s="79">
        <v>0.71400000000000008</v>
      </c>
      <c r="E67" s="50">
        <v>1</v>
      </c>
    </row>
    <row r="68" spans="1:5" x14ac:dyDescent="0.2">
      <c r="A68" s="47">
        <v>129</v>
      </c>
      <c r="B68" s="48" t="s">
        <v>83</v>
      </c>
      <c r="C68" s="72" t="s">
        <v>29</v>
      </c>
      <c r="D68" s="79">
        <v>1.734</v>
      </c>
      <c r="E68" s="50">
        <v>1</v>
      </c>
    </row>
    <row r="69" spans="1:5" x14ac:dyDescent="0.2">
      <c r="A69" s="47">
        <v>130</v>
      </c>
      <c r="B69" s="48" t="s">
        <v>81</v>
      </c>
      <c r="C69" s="72" t="s">
        <v>29</v>
      </c>
      <c r="D69" s="79">
        <v>25.8</v>
      </c>
      <c r="E69" s="50">
        <f t="shared" si="3"/>
        <v>4</v>
      </c>
    </row>
    <row r="70" spans="1:5" x14ac:dyDescent="0.2">
      <c r="A70" s="47">
        <v>163</v>
      </c>
      <c r="B70" s="48" t="s">
        <v>84</v>
      </c>
      <c r="C70" s="72" t="s">
        <v>29</v>
      </c>
      <c r="D70" s="79">
        <v>47.249799999999993</v>
      </c>
      <c r="E70" s="50">
        <f t="shared" si="3"/>
        <v>8</v>
      </c>
    </row>
    <row r="71" spans="1:5" x14ac:dyDescent="0.2">
      <c r="A71" s="47">
        <v>122</v>
      </c>
      <c r="B71" s="48" t="s">
        <v>77</v>
      </c>
      <c r="C71" s="72" t="s">
        <v>29</v>
      </c>
      <c r="D71" s="79">
        <v>2</v>
      </c>
      <c r="E71" s="50">
        <v>1</v>
      </c>
    </row>
    <row r="72" spans="1:5" x14ac:dyDescent="0.2">
      <c r="A72" s="47"/>
      <c r="B72" s="48"/>
      <c r="C72" s="72"/>
      <c r="D72" s="79"/>
      <c r="E72" s="50"/>
    </row>
    <row r="73" spans="1:5" x14ac:dyDescent="0.2">
      <c r="A73" s="47"/>
      <c r="B73" s="84" t="s">
        <v>44</v>
      </c>
      <c r="C73" s="72"/>
      <c r="D73" s="79"/>
      <c r="E73" s="50"/>
    </row>
    <row r="74" spans="1:5" x14ac:dyDescent="0.2">
      <c r="A74" s="47"/>
      <c r="B74" s="85" t="s">
        <v>87</v>
      </c>
      <c r="C74" s="72"/>
      <c r="D74" s="79"/>
      <c r="E74" s="50"/>
    </row>
    <row r="75" spans="1:5" x14ac:dyDescent="0.2">
      <c r="A75" s="47">
        <v>16</v>
      </c>
      <c r="B75" s="48" t="s">
        <v>53</v>
      </c>
      <c r="C75" s="72" t="s">
        <v>29</v>
      </c>
      <c r="D75" s="79">
        <v>1.05</v>
      </c>
      <c r="E75" s="50">
        <v>1</v>
      </c>
    </row>
    <row r="76" spans="1:5" x14ac:dyDescent="0.2">
      <c r="A76" s="47">
        <v>99</v>
      </c>
      <c r="B76" s="48" t="s">
        <v>60</v>
      </c>
      <c r="C76" s="72" t="s">
        <v>29</v>
      </c>
      <c r="D76" s="79">
        <v>25</v>
      </c>
      <c r="E76" s="50">
        <f t="shared" ref="E76:E77" si="4">ROUND((D76/3),0)</f>
        <v>8</v>
      </c>
    </row>
    <row r="77" spans="1:5" x14ac:dyDescent="0.2">
      <c r="A77" s="47">
        <v>105</v>
      </c>
      <c r="B77" s="48" t="s">
        <v>65</v>
      </c>
      <c r="C77" s="72" t="s">
        <v>29</v>
      </c>
      <c r="D77" s="79">
        <v>12.6027</v>
      </c>
      <c r="E77" s="50">
        <f t="shared" si="4"/>
        <v>4</v>
      </c>
    </row>
    <row r="78" spans="1:5" ht="13.5" thickBot="1" x14ac:dyDescent="0.25">
      <c r="A78" s="57"/>
      <c r="B78" s="77"/>
      <c r="C78" s="78"/>
      <c r="D78" s="58"/>
      <c r="E78" s="58"/>
    </row>
    <row r="79" spans="1:5" ht="13.5" thickBot="1" x14ac:dyDescent="0.25">
      <c r="A79" s="55"/>
      <c r="B79" s="176" t="s">
        <v>36</v>
      </c>
      <c r="C79" s="177"/>
      <c r="D79" s="177"/>
      <c r="E79" s="56">
        <f>SUM(E47:E77)</f>
        <v>622</v>
      </c>
    </row>
    <row r="80" spans="1:5" x14ac:dyDescent="0.2">
      <c r="A80" s="59"/>
      <c r="B80" s="59"/>
      <c r="C80" s="59"/>
      <c r="D80" s="60"/>
    </row>
    <row r="81" spans="1:11" x14ac:dyDescent="0.2">
      <c r="A81" s="59"/>
      <c r="B81" s="59"/>
      <c r="C81" s="59"/>
      <c r="D81" s="60"/>
    </row>
    <row r="82" spans="1:11" ht="22.5" x14ac:dyDescent="0.2">
      <c r="A82" s="59"/>
      <c r="B82" s="100" t="s">
        <v>12</v>
      </c>
      <c r="C82" s="100" t="s">
        <v>37</v>
      </c>
      <c r="D82" s="100" t="s">
        <v>14</v>
      </c>
      <c r="E82" s="100" t="s">
        <v>39</v>
      </c>
      <c r="F82" s="100" t="s">
        <v>38</v>
      </c>
    </row>
    <row r="83" spans="1:11" x14ac:dyDescent="0.2">
      <c r="A83" s="59"/>
      <c r="B83" s="61" t="s">
        <v>40</v>
      </c>
      <c r="C83" s="50" t="s">
        <v>13</v>
      </c>
      <c r="D83" s="50">
        <f>E79</f>
        <v>622</v>
      </c>
      <c r="E83" s="50">
        <v>6.4</v>
      </c>
      <c r="F83" s="50">
        <f>D83*E83</f>
        <v>3980.8</v>
      </c>
    </row>
    <row r="84" spans="1:11" ht="13.5" thickBot="1" x14ac:dyDescent="0.25">
      <c r="A84" s="59"/>
      <c r="B84" s="61" t="s">
        <v>91</v>
      </c>
      <c r="C84" s="50" t="s">
        <v>13</v>
      </c>
      <c r="D84" s="50">
        <f>ROUND((D61/100),0)</f>
        <v>40</v>
      </c>
      <c r="E84" s="50">
        <v>70</v>
      </c>
      <c r="F84" s="50">
        <f>D84*E84</f>
        <v>2800</v>
      </c>
    </row>
    <row r="85" spans="1:11" ht="13.5" thickBot="1" x14ac:dyDescent="0.25">
      <c r="A85" s="59"/>
      <c r="B85" s="99" t="s">
        <v>92</v>
      </c>
      <c r="C85" s="94"/>
      <c r="D85" s="95"/>
      <c r="E85" s="96"/>
      <c r="F85" s="97">
        <f>SUM(F83:F84)</f>
        <v>6780.8</v>
      </c>
    </row>
    <row r="87" spans="1:11" x14ac:dyDescent="0.2">
      <c r="B87" s="24" t="s">
        <v>17</v>
      </c>
      <c r="C87" s="12"/>
      <c r="D87" s="12"/>
      <c r="E87" s="12"/>
      <c r="F87" s="12"/>
    </row>
    <row r="88" spans="1:11" x14ac:dyDescent="0.2">
      <c r="B88" s="13"/>
      <c r="C88" s="169" t="s">
        <v>93</v>
      </c>
      <c r="D88" s="169"/>
      <c r="E88" s="169"/>
      <c r="F88" s="169"/>
      <c r="K88" s="16"/>
    </row>
    <row r="89" spans="1:11" x14ac:dyDescent="0.2">
      <c r="B89" s="13"/>
      <c r="C89" s="12"/>
      <c r="D89" s="14"/>
      <c r="E89" s="15"/>
      <c r="F89" s="15"/>
      <c r="K89" s="16"/>
    </row>
    <row r="90" spans="1:11" x14ac:dyDescent="0.2">
      <c r="B90" s="83" t="s">
        <v>12</v>
      </c>
      <c r="C90" s="83" t="s">
        <v>13</v>
      </c>
      <c r="D90" s="36" t="s">
        <v>21</v>
      </c>
      <c r="E90" s="11" t="s">
        <v>18</v>
      </c>
      <c r="F90" s="11" t="s">
        <v>15</v>
      </c>
      <c r="H90" s="16"/>
      <c r="K90" s="16"/>
    </row>
    <row r="91" spans="1:11" x14ac:dyDescent="0.2">
      <c r="B91" s="61" t="s">
        <v>41</v>
      </c>
      <c r="C91" s="62" t="s">
        <v>11</v>
      </c>
      <c r="D91" s="63">
        <f>+F40</f>
        <v>34363.847356719998</v>
      </c>
      <c r="E91" s="64">
        <v>0.4</v>
      </c>
      <c r="F91" s="65">
        <f>E91*D91</f>
        <v>13745.538942687999</v>
      </c>
      <c r="G91" s="16"/>
      <c r="J91" s="17"/>
      <c r="K91" s="16"/>
    </row>
    <row r="92" spans="1:11" ht="13.5" thickBot="1" x14ac:dyDescent="0.25">
      <c r="B92" s="61" t="s">
        <v>42</v>
      </c>
      <c r="C92" s="62" t="s">
        <v>13</v>
      </c>
      <c r="D92" s="63"/>
      <c r="E92" s="64"/>
      <c r="F92" s="65">
        <f>F85</f>
        <v>6780.8</v>
      </c>
      <c r="G92" s="16"/>
      <c r="J92" s="17"/>
      <c r="K92" s="16"/>
    </row>
    <row r="93" spans="1:11" ht="13.5" thickBot="1" x14ac:dyDescent="0.25">
      <c r="B93" s="66"/>
      <c r="C93" s="67"/>
      <c r="D93" s="67"/>
      <c r="E93" s="92" t="s">
        <v>8</v>
      </c>
      <c r="F93" s="93">
        <f>SUM(F91:F92)</f>
        <v>20526.338942687998</v>
      </c>
      <c r="G93" s="16"/>
      <c r="K93" s="16"/>
    </row>
    <row r="94" spans="1:11" x14ac:dyDescent="0.2">
      <c r="B94" s="66"/>
      <c r="C94" s="67"/>
      <c r="D94" s="67"/>
      <c r="E94" s="87"/>
      <c r="F94" s="88"/>
      <c r="G94" s="16"/>
      <c r="K94" s="16"/>
    </row>
    <row r="95" spans="1:11" x14ac:dyDescent="0.2">
      <c r="B95" s="24" t="s">
        <v>148</v>
      </c>
      <c r="C95" s="89"/>
      <c r="D95" s="89"/>
      <c r="E95" s="89"/>
      <c r="F95" s="89"/>
      <c r="G95" s="16"/>
      <c r="K95" s="16"/>
    </row>
    <row r="96" spans="1:11" x14ac:dyDescent="0.2">
      <c r="B96" s="24" t="s">
        <v>94</v>
      </c>
      <c r="C96" s="89"/>
      <c r="D96" s="89"/>
      <c r="E96" s="89"/>
      <c r="F96" s="89"/>
      <c r="G96" s="16"/>
      <c r="K96" s="16"/>
    </row>
    <row r="97" spans="2:11" ht="24" x14ac:dyDescent="0.2">
      <c r="B97" s="90" t="s">
        <v>95</v>
      </c>
      <c r="C97" s="83" t="s">
        <v>37</v>
      </c>
      <c r="D97" s="83" t="s">
        <v>14</v>
      </c>
      <c r="E97" s="83" t="s">
        <v>96</v>
      </c>
      <c r="F97" s="83" t="s">
        <v>97</v>
      </c>
      <c r="G97" s="16"/>
      <c r="K97" s="16"/>
    </row>
    <row r="98" spans="2:11" x14ac:dyDescent="0.2">
      <c r="B98" s="61" t="s">
        <v>100</v>
      </c>
      <c r="C98" s="62" t="s">
        <v>13</v>
      </c>
      <c r="D98" s="63">
        <v>1</v>
      </c>
      <c r="E98" s="64">
        <v>35</v>
      </c>
      <c r="F98" s="64">
        <f t="shared" ref="F98:F104" si="5">+D98*E98</f>
        <v>35</v>
      </c>
      <c r="G98" s="16"/>
      <c r="K98" s="16"/>
    </row>
    <row r="99" spans="2:11" x14ac:dyDescent="0.2">
      <c r="B99" s="61" t="s">
        <v>101</v>
      </c>
      <c r="C99" s="62" t="s">
        <v>13</v>
      </c>
      <c r="D99" s="63">
        <v>1</v>
      </c>
      <c r="E99" s="64">
        <v>150</v>
      </c>
      <c r="F99" s="64">
        <f t="shared" si="5"/>
        <v>150</v>
      </c>
      <c r="G99" s="16"/>
      <c r="K99" s="16"/>
    </row>
    <row r="100" spans="2:11" x14ac:dyDescent="0.2">
      <c r="B100" s="61" t="s">
        <v>102</v>
      </c>
      <c r="C100" s="62" t="s">
        <v>13</v>
      </c>
      <c r="D100" s="63">
        <v>1</v>
      </c>
      <c r="E100" s="64">
        <v>45</v>
      </c>
      <c r="F100" s="64">
        <f t="shared" si="5"/>
        <v>45</v>
      </c>
      <c r="G100" s="16"/>
      <c r="K100" s="16"/>
    </row>
    <row r="101" spans="2:11" x14ac:dyDescent="0.2">
      <c r="B101" s="61" t="s">
        <v>103</v>
      </c>
      <c r="C101" s="62" t="s">
        <v>13</v>
      </c>
      <c r="D101" s="63">
        <v>1</v>
      </c>
      <c r="E101" s="64">
        <v>650</v>
      </c>
      <c r="F101" s="64">
        <f t="shared" si="5"/>
        <v>650</v>
      </c>
      <c r="G101" s="16"/>
      <c r="K101" s="16"/>
    </row>
    <row r="102" spans="2:11" x14ac:dyDescent="0.2">
      <c r="B102" s="61" t="s">
        <v>104</v>
      </c>
      <c r="C102" s="62" t="s">
        <v>13</v>
      </c>
      <c r="D102" s="63">
        <v>1</v>
      </c>
      <c r="E102" s="64">
        <v>48</v>
      </c>
      <c r="F102" s="64">
        <f t="shared" si="5"/>
        <v>48</v>
      </c>
      <c r="G102" s="16"/>
      <c r="K102" s="16"/>
    </row>
    <row r="103" spans="2:11" x14ac:dyDescent="0.2">
      <c r="B103" s="61" t="s">
        <v>105</v>
      </c>
      <c r="C103" s="62" t="s">
        <v>13</v>
      </c>
      <c r="D103" s="63">
        <v>1</v>
      </c>
      <c r="E103" s="64">
        <v>20</v>
      </c>
      <c r="F103" s="64">
        <f t="shared" si="5"/>
        <v>20</v>
      </c>
      <c r="G103" s="16"/>
      <c r="K103" s="16"/>
    </row>
    <row r="104" spans="2:11" x14ac:dyDescent="0.2">
      <c r="B104" s="61" t="s">
        <v>98</v>
      </c>
      <c r="C104" s="62" t="s">
        <v>35</v>
      </c>
      <c r="D104" s="63">
        <v>1</v>
      </c>
      <c r="E104" s="64">
        <v>250</v>
      </c>
      <c r="F104" s="64">
        <f t="shared" si="5"/>
        <v>250</v>
      </c>
      <c r="G104" s="16"/>
      <c r="K104" s="16"/>
    </row>
    <row r="105" spans="2:11" ht="13.5" thickBot="1" x14ac:dyDescent="0.25">
      <c r="B105" s="61"/>
      <c r="C105" s="62"/>
      <c r="D105" s="63"/>
      <c r="E105" s="64"/>
      <c r="F105" s="64"/>
      <c r="G105" s="16"/>
      <c r="K105" s="16"/>
    </row>
    <row r="106" spans="2:11" ht="13.5" thickBot="1" x14ac:dyDescent="0.25">
      <c r="B106" s="61" t="s">
        <v>99</v>
      </c>
      <c r="C106" s="91"/>
      <c r="D106" s="91"/>
      <c r="E106" s="91"/>
      <c r="F106" s="68">
        <f>SUM(F98:F105)</f>
        <v>1198</v>
      </c>
      <c r="G106" s="16"/>
      <c r="K106" s="16"/>
    </row>
    <row r="107" spans="2:11" ht="13.5" thickBot="1" x14ac:dyDescent="0.25">
      <c r="B107" s="89"/>
      <c r="C107" s="89"/>
      <c r="D107" s="89"/>
      <c r="E107" s="89"/>
      <c r="F107" s="89"/>
      <c r="G107" s="16"/>
      <c r="K107" s="16"/>
    </row>
    <row r="108" spans="2:11" ht="13.5" thickBot="1" x14ac:dyDescent="0.25">
      <c r="B108" s="148" t="s">
        <v>106</v>
      </c>
      <c r="C108" s="149"/>
      <c r="D108" s="150"/>
      <c r="E108" s="98">
        <f>+F106*E91</f>
        <v>479.20000000000005</v>
      </c>
      <c r="F108" s="89"/>
      <c r="G108" s="16"/>
      <c r="K108" s="16"/>
    </row>
    <row r="109" spans="2:11" x14ac:dyDescent="0.2">
      <c r="B109" s="67"/>
      <c r="C109" s="67"/>
      <c r="D109" s="67"/>
      <c r="E109" s="87"/>
      <c r="F109" s="88"/>
      <c r="G109" s="16"/>
      <c r="K109" s="16"/>
    </row>
    <row r="110" spans="2:11" x14ac:dyDescent="0.2">
      <c r="B110" s="67"/>
      <c r="C110" s="67"/>
      <c r="D110" s="67"/>
      <c r="E110" s="87"/>
      <c r="F110" s="88"/>
      <c r="G110" s="16"/>
      <c r="K110" s="16"/>
    </row>
    <row r="111" spans="2:11" x14ac:dyDescent="0.2">
      <c r="B111" s="24" t="s">
        <v>149</v>
      </c>
      <c r="C111" s="67"/>
      <c r="D111" s="67"/>
      <c r="E111" s="87"/>
      <c r="F111" s="88"/>
      <c r="G111" s="16"/>
      <c r="K111" s="16"/>
    </row>
    <row r="112" spans="2:11" x14ac:dyDescent="0.2">
      <c r="B112" s="24" t="s">
        <v>116</v>
      </c>
      <c r="C112" s="67"/>
      <c r="D112" s="67"/>
      <c r="E112" s="87"/>
      <c r="F112" s="88"/>
      <c r="G112" s="16"/>
      <c r="K112" s="16"/>
    </row>
    <row r="113" spans="2:11" x14ac:dyDescent="0.2">
      <c r="B113" s="24" t="s">
        <v>146</v>
      </c>
      <c r="C113" s="89"/>
      <c r="D113" s="89"/>
      <c r="E113" s="89"/>
      <c r="F113" s="88"/>
      <c r="G113" s="16"/>
      <c r="K113" s="16"/>
    </row>
    <row r="114" spans="2:11" x14ac:dyDescent="0.2">
      <c r="B114" s="102"/>
      <c r="C114" s="103" t="s">
        <v>107</v>
      </c>
      <c r="D114" s="104">
        <v>1</v>
      </c>
      <c r="E114" s="105" t="s">
        <v>108</v>
      </c>
      <c r="F114" s="88"/>
      <c r="G114" s="16"/>
      <c r="K114" s="16"/>
    </row>
    <row r="115" spans="2:11" x14ac:dyDescent="0.2">
      <c r="B115" s="106"/>
      <c r="C115" s="103" t="s">
        <v>151</v>
      </c>
      <c r="D115" s="104">
        <v>35</v>
      </c>
      <c r="E115" s="105" t="s">
        <v>109</v>
      </c>
      <c r="F115" s="88"/>
      <c r="G115" s="16"/>
      <c r="K115" s="16"/>
    </row>
    <row r="116" spans="2:11" x14ac:dyDescent="0.2">
      <c r="B116" s="103"/>
      <c r="C116" s="103" t="s">
        <v>110</v>
      </c>
      <c r="D116" s="104">
        <f>+D115/2</f>
        <v>17.5</v>
      </c>
      <c r="E116" s="105" t="s">
        <v>109</v>
      </c>
      <c r="F116" s="88"/>
      <c r="G116" s="16"/>
      <c r="K116" s="16"/>
    </row>
    <row r="117" spans="2:11" x14ac:dyDescent="0.2">
      <c r="B117" s="107"/>
      <c r="C117" s="103" t="s">
        <v>111</v>
      </c>
      <c r="D117" s="104">
        <v>10</v>
      </c>
      <c r="E117" s="105" t="s">
        <v>109</v>
      </c>
      <c r="F117" s="88"/>
      <c r="G117" s="16"/>
      <c r="K117" s="16"/>
    </row>
    <row r="118" spans="2:11" x14ac:dyDescent="0.2">
      <c r="B118" s="103"/>
      <c r="C118" s="103" t="s">
        <v>112</v>
      </c>
      <c r="D118" s="104">
        <f>(D116+D115+D117)/60</f>
        <v>1.0416666666666667</v>
      </c>
      <c r="E118" s="105" t="s">
        <v>113</v>
      </c>
      <c r="F118" s="88"/>
      <c r="G118" s="16"/>
      <c r="K118" s="16"/>
    </row>
    <row r="119" spans="2:11" x14ac:dyDescent="0.2">
      <c r="B119" s="103"/>
      <c r="C119" s="107"/>
      <c r="D119" s="104"/>
      <c r="E119" s="105"/>
      <c r="F119" s="88"/>
      <c r="G119" s="16"/>
      <c r="K119" s="16"/>
    </row>
    <row r="120" spans="2:11" x14ac:dyDescent="0.2">
      <c r="B120" s="103"/>
      <c r="C120" s="103" t="s">
        <v>114</v>
      </c>
      <c r="D120" s="104">
        <v>40</v>
      </c>
      <c r="E120" s="105"/>
      <c r="F120" s="88"/>
      <c r="G120" s="16"/>
      <c r="K120" s="16"/>
    </row>
    <row r="121" spans="2:11" x14ac:dyDescent="0.2">
      <c r="B121" s="105"/>
      <c r="C121" s="103" t="s">
        <v>115</v>
      </c>
      <c r="D121" s="104">
        <f>+D120/8</f>
        <v>5</v>
      </c>
      <c r="E121" s="105"/>
      <c r="F121" s="88"/>
      <c r="G121" s="16"/>
      <c r="K121" s="16"/>
    </row>
    <row r="122" spans="2:11" x14ac:dyDescent="0.2">
      <c r="B122" s="105"/>
      <c r="C122" s="103"/>
      <c r="D122" s="104"/>
      <c r="E122" s="105"/>
      <c r="F122" s="88"/>
      <c r="G122" s="16"/>
      <c r="K122" s="16"/>
    </row>
    <row r="123" spans="2:11" x14ac:dyDescent="0.2">
      <c r="B123" s="114" t="s">
        <v>136</v>
      </c>
      <c r="C123" s="67"/>
      <c r="D123" s="67"/>
      <c r="E123" s="87"/>
      <c r="F123" s="88"/>
      <c r="G123" s="16"/>
      <c r="K123" s="16"/>
    </row>
    <row r="124" spans="2:11" x14ac:dyDescent="0.2">
      <c r="B124" s="83" t="s">
        <v>12</v>
      </c>
      <c r="C124" s="83" t="s">
        <v>130</v>
      </c>
      <c r="D124" s="155" t="s">
        <v>133</v>
      </c>
      <c r="E124" s="155"/>
      <c r="F124" s="155"/>
      <c r="G124" s="16"/>
      <c r="K124" s="16"/>
    </row>
    <row r="125" spans="2:11" x14ac:dyDescent="0.2">
      <c r="B125" s="110" t="s">
        <v>128</v>
      </c>
      <c r="C125" s="110">
        <v>4.88</v>
      </c>
      <c r="D125" s="156">
        <f>C125*8.43</f>
        <v>41.138399999999997</v>
      </c>
      <c r="E125" s="156"/>
      <c r="F125" s="156"/>
      <c r="G125" s="16"/>
      <c r="K125" s="16"/>
    </row>
    <row r="126" spans="2:11" x14ac:dyDescent="0.2">
      <c r="B126" s="110" t="s">
        <v>129</v>
      </c>
      <c r="C126" s="110">
        <v>2.42</v>
      </c>
      <c r="D126" s="157">
        <f>C126*8.43</f>
        <v>20.400599999999997</v>
      </c>
      <c r="E126" s="157"/>
      <c r="F126" s="157"/>
      <c r="G126" s="16"/>
      <c r="K126" s="16"/>
    </row>
    <row r="127" spans="2:11" ht="13.5" thickBot="1" x14ac:dyDescent="0.25">
      <c r="B127" s="111" t="s">
        <v>135</v>
      </c>
      <c r="C127" s="110">
        <v>26.82</v>
      </c>
      <c r="D127" s="157">
        <f>C127*0.185</f>
        <v>4.9616999999999996</v>
      </c>
      <c r="E127" s="157"/>
      <c r="F127" s="157"/>
      <c r="G127" s="16"/>
      <c r="K127" s="16"/>
    </row>
    <row r="128" spans="2:11" ht="13.5" thickBot="1" x14ac:dyDescent="0.25">
      <c r="B128" s="111" t="s">
        <v>92</v>
      </c>
      <c r="C128" s="112"/>
      <c r="D128" s="158">
        <v>66</v>
      </c>
      <c r="E128" s="159"/>
      <c r="F128" s="160"/>
      <c r="G128" s="16"/>
      <c r="K128" s="16"/>
    </row>
    <row r="129" spans="2:11" x14ac:dyDescent="0.2">
      <c r="B129" s="113" t="s">
        <v>134</v>
      </c>
      <c r="C129" s="67"/>
      <c r="D129" s="109"/>
      <c r="E129" s="109"/>
      <c r="F129" s="109"/>
      <c r="G129" s="16"/>
      <c r="K129" s="16"/>
    </row>
    <row r="130" spans="2:11" x14ac:dyDescent="0.2">
      <c r="B130" s="108" t="s">
        <v>131</v>
      </c>
      <c r="C130" s="67"/>
      <c r="D130" s="109"/>
      <c r="E130" s="109"/>
      <c r="F130" s="109"/>
      <c r="G130" s="16"/>
      <c r="K130" s="16"/>
    </row>
    <row r="131" spans="2:11" x14ac:dyDescent="0.2">
      <c r="B131" s="108" t="s">
        <v>132</v>
      </c>
      <c r="C131" s="67"/>
      <c r="D131" s="109"/>
      <c r="E131" s="109"/>
      <c r="F131" s="109"/>
      <c r="G131" s="16"/>
      <c r="K131" s="16"/>
    </row>
    <row r="132" spans="2:11" x14ac:dyDescent="0.2">
      <c r="B132" s="67"/>
      <c r="C132" s="67"/>
      <c r="D132" s="109"/>
      <c r="E132" s="109"/>
      <c r="F132" s="109"/>
      <c r="G132" s="16"/>
      <c r="K132" s="16"/>
    </row>
    <row r="133" spans="2:11" x14ac:dyDescent="0.2">
      <c r="B133" s="114" t="s">
        <v>137</v>
      </c>
      <c r="C133" s="67"/>
      <c r="D133" s="109"/>
      <c r="E133" s="109"/>
      <c r="F133" s="109"/>
      <c r="G133" s="16"/>
      <c r="K133" s="16"/>
    </row>
    <row r="134" spans="2:11" x14ac:dyDescent="0.2">
      <c r="B134" s="83" t="s">
        <v>12</v>
      </c>
      <c r="C134" s="83" t="s">
        <v>130</v>
      </c>
      <c r="D134" s="164" t="s">
        <v>54</v>
      </c>
      <c r="E134" s="165"/>
      <c r="F134" s="115" t="s">
        <v>142</v>
      </c>
      <c r="G134" s="16"/>
      <c r="K134" s="16"/>
    </row>
    <row r="135" spans="2:11" x14ac:dyDescent="0.2">
      <c r="B135" s="110" t="s">
        <v>128</v>
      </c>
      <c r="C135" s="110">
        <v>4.88</v>
      </c>
      <c r="D135" s="166">
        <f>C135*25</f>
        <v>122</v>
      </c>
      <c r="E135" s="167"/>
      <c r="F135" s="116">
        <f>C135*25</f>
        <v>122</v>
      </c>
      <c r="G135" s="16"/>
      <c r="K135" s="16"/>
    </row>
    <row r="136" spans="2:11" x14ac:dyDescent="0.2">
      <c r="B136" s="110" t="s">
        <v>129</v>
      </c>
      <c r="C136" s="110">
        <v>2.42</v>
      </c>
      <c r="D136" s="166">
        <f>C136*25</f>
        <v>60.5</v>
      </c>
      <c r="E136" s="167"/>
      <c r="F136" s="116">
        <f t="shared" ref="F136:F137" si="6">C136*25</f>
        <v>60.5</v>
      </c>
      <c r="G136" s="16"/>
      <c r="K136" s="16"/>
    </row>
    <row r="137" spans="2:11" x14ac:dyDescent="0.2">
      <c r="B137" s="110" t="s">
        <v>135</v>
      </c>
      <c r="C137" s="110">
        <v>26.82</v>
      </c>
      <c r="D137" s="156">
        <f>C137*25</f>
        <v>670.5</v>
      </c>
      <c r="E137" s="156"/>
      <c r="F137" s="116">
        <f t="shared" si="6"/>
        <v>670.5</v>
      </c>
      <c r="G137" s="16"/>
      <c r="K137" s="16"/>
    </row>
    <row r="138" spans="2:11" x14ac:dyDescent="0.2">
      <c r="B138" s="119"/>
      <c r="C138" s="120"/>
      <c r="D138" s="168">
        <f>SUM(D135:E137)</f>
        <v>853</v>
      </c>
      <c r="E138" s="168"/>
      <c r="F138" s="117">
        <f>SUM(F135:F137)</f>
        <v>853</v>
      </c>
      <c r="G138" s="16"/>
      <c r="K138" s="16"/>
    </row>
    <row r="139" spans="2:11" x14ac:dyDescent="0.2">
      <c r="B139" s="111" t="s">
        <v>143</v>
      </c>
      <c r="C139" s="112"/>
      <c r="D139" s="121"/>
      <c r="E139" s="122"/>
      <c r="F139" s="118">
        <f>D138+F138</f>
        <v>1706</v>
      </c>
      <c r="G139" s="16"/>
      <c r="K139" s="16"/>
    </row>
    <row r="140" spans="2:11" x14ac:dyDescent="0.2">
      <c r="B140" s="113" t="s">
        <v>134</v>
      </c>
      <c r="C140" s="67"/>
      <c r="D140" s="109"/>
      <c r="E140" s="109"/>
      <c r="F140" s="109"/>
      <c r="G140" s="16"/>
      <c r="K140" s="16"/>
    </row>
    <row r="141" spans="2:11" x14ac:dyDescent="0.2">
      <c r="B141" s="108" t="s">
        <v>138</v>
      </c>
      <c r="C141" s="67"/>
      <c r="D141" s="67"/>
      <c r="E141" s="87"/>
      <c r="F141" s="88"/>
      <c r="G141" s="16"/>
      <c r="K141" s="16"/>
    </row>
    <row r="142" spans="2:11" x14ac:dyDescent="0.2">
      <c r="B142" s="108" t="s">
        <v>139</v>
      </c>
      <c r="C142" s="67"/>
      <c r="D142" s="67"/>
      <c r="E142" s="87"/>
      <c r="F142" s="88"/>
      <c r="G142" s="16"/>
      <c r="K142" s="16"/>
    </row>
    <row r="143" spans="2:11" x14ac:dyDescent="0.2">
      <c r="B143" s="108" t="s">
        <v>140</v>
      </c>
      <c r="C143" s="67"/>
      <c r="D143" s="67"/>
      <c r="E143" s="87"/>
      <c r="F143" s="88"/>
      <c r="G143" s="16"/>
      <c r="K143" s="16"/>
    </row>
    <row r="144" spans="2:11" x14ac:dyDescent="0.2">
      <c r="B144" s="108" t="s">
        <v>141</v>
      </c>
      <c r="C144" s="67"/>
      <c r="D144" s="67"/>
      <c r="E144" s="87"/>
      <c r="F144" s="88"/>
      <c r="G144" s="16"/>
      <c r="K144" s="16"/>
    </row>
    <row r="145" spans="2:11" ht="13.5" thickBot="1" x14ac:dyDescent="0.25">
      <c r="B145" s="67"/>
      <c r="C145" s="67"/>
      <c r="D145" s="67"/>
      <c r="E145" s="87"/>
      <c r="F145" s="88"/>
      <c r="G145" s="16"/>
      <c r="K145" s="16"/>
    </row>
    <row r="146" spans="2:11" x14ac:dyDescent="0.2">
      <c r="B146" s="151" t="s">
        <v>117</v>
      </c>
      <c r="C146" s="153" t="s">
        <v>118</v>
      </c>
      <c r="D146" s="124" t="s">
        <v>119</v>
      </c>
      <c r="E146" s="123" t="s">
        <v>120</v>
      </c>
      <c r="F146" s="123" t="s">
        <v>121</v>
      </c>
      <c r="G146" s="125" t="s">
        <v>122</v>
      </c>
      <c r="K146" s="16"/>
    </row>
    <row r="147" spans="2:11" ht="13.5" thickBot="1" x14ac:dyDescent="0.25">
      <c r="B147" s="152"/>
      <c r="C147" s="154"/>
      <c r="D147" s="126" t="s">
        <v>123</v>
      </c>
      <c r="E147" s="126" t="s">
        <v>123</v>
      </c>
      <c r="F147" s="126" t="s">
        <v>124</v>
      </c>
      <c r="G147" s="127" t="s">
        <v>125</v>
      </c>
      <c r="K147" s="16"/>
    </row>
    <row r="148" spans="2:11" ht="13.5" x14ac:dyDescent="0.25">
      <c r="B148" s="101" t="s">
        <v>126</v>
      </c>
      <c r="C148" s="128">
        <f>D128</f>
        <v>66</v>
      </c>
      <c r="D148" s="129" t="s">
        <v>144</v>
      </c>
      <c r="E148" s="130">
        <v>2</v>
      </c>
      <c r="F148" s="131">
        <f>IF(OR(C148="",E148=""),"",+C148/E148)</f>
        <v>33</v>
      </c>
      <c r="G148" s="132">
        <f>C148*3</f>
        <v>198</v>
      </c>
      <c r="K148" s="16"/>
    </row>
    <row r="149" spans="2:11" ht="13.5" x14ac:dyDescent="0.25">
      <c r="B149" s="101" t="s">
        <v>150</v>
      </c>
      <c r="C149" s="128">
        <f>F139</f>
        <v>1706</v>
      </c>
      <c r="D149" s="129" t="s">
        <v>144</v>
      </c>
      <c r="E149" s="130">
        <v>4</v>
      </c>
      <c r="F149" s="133">
        <f>IF(OR(C149="",E149=""),"",+C149/E149)</f>
        <v>426.5</v>
      </c>
      <c r="G149" s="132">
        <f>C149*2.5</f>
        <v>4265</v>
      </c>
      <c r="K149" s="16"/>
    </row>
    <row r="150" spans="2:11" ht="14.25" thickBot="1" x14ac:dyDescent="0.3">
      <c r="B150" s="101" t="s">
        <v>145</v>
      </c>
      <c r="C150" s="134"/>
      <c r="D150" s="135"/>
      <c r="E150" s="136"/>
      <c r="F150" s="137"/>
      <c r="G150" s="132">
        <v>249.19</v>
      </c>
      <c r="K150" s="16"/>
    </row>
    <row r="151" spans="2:11" ht="13.5" thickBot="1" x14ac:dyDescent="0.25">
      <c r="B151" s="138" t="s">
        <v>127</v>
      </c>
      <c r="C151" s="139"/>
      <c r="D151" s="140"/>
      <c r="E151" s="141"/>
      <c r="F151" s="142"/>
      <c r="G151" s="143">
        <f>IF(OR(SUM(G148:G150)=0,),"",SUM(G148:G150))</f>
        <v>4712.1899999999996</v>
      </c>
      <c r="K151" s="16"/>
    </row>
    <row r="152" spans="2:11" x14ac:dyDescent="0.2">
      <c r="B152" s="67"/>
      <c r="C152" s="67"/>
      <c r="D152" s="67"/>
      <c r="E152" s="87"/>
      <c r="F152" s="88"/>
      <c r="G152" s="16"/>
      <c r="K152" s="16"/>
    </row>
    <row r="153" spans="2:11" x14ac:dyDescent="0.2">
      <c r="B153" s="24" t="s">
        <v>9</v>
      </c>
      <c r="C153" s="35"/>
      <c r="D153" s="35"/>
      <c r="E153" s="35"/>
      <c r="F153" s="35"/>
    </row>
    <row r="154" spans="2:11" x14ac:dyDescent="0.2">
      <c r="B154" s="34"/>
      <c r="C154" s="35"/>
      <c r="D154" s="35"/>
      <c r="E154" s="35"/>
      <c r="F154" s="35"/>
    </row>
    <row r="155" spans="2:11" x14ac:dyDescent="0.2">
      <c r="B155" s="83" t="s">
        <v>12</v>
      </c>
      <c r="C155" s="161" t="s">
        <v>16</v>
      </c>
      <c r="D155" s="161"/>
      <c r="E155" s="35"/>
      <c r="F155" s="145"/>
    </row>
    <row r="156" spans="2:11" ht="13.5" thickBot="1" x14ac:dyDescent="0.25">
      <c r="B156" s="69" t="s">
        <v>17</v>
      </c>
      <c r="C156" s="162">
        <f>+F93+E108+G151</f>
        <v>25717.728942687998</v>
      </c>
      <c r="D156" s="163"/>
      <c r="E156" s="35"/>
      <c r="F156" s="35"/>
    </row>
    <row r="157" spans="2:11" ht="13.5" thickBot="1" x14ac:dyDescent="0.25">
      <c r="B157" s="70" t="s">
        <v>10</v>
      </c>
      <c r="C157" s="146">
        <f>SUM(C156:D156)</f>
        <v>25717.728942687998</v>
      </c>
      <c r="D157" s="147"/>
      <c r="E157" s="35"/>
      <c r="F157" s="35"/>
    </row>
    <row r="162" spans="2:5" x14ac:dyDescent="0.2">
      <c r="E162" s="19"/>
    </row>
    <row r="163" spans="2:5" x14ac:dyDescent="0.2">
      <c r="B163" s="1"/>
      <c r="D163" s="4"/>
      <c r="E163" s="2"/>
    </row>
    <row r="165" spans="2:5" x14ac:dyDescent="0.2">
      <c r="B165" s="1"/>
      <c r="D165" s="4"/>
      <c r="E165" s="2"/>
    </row>
    <row r="166" spans="2:5" x14ac:dyDescent="0.2">
      <c r="E166" s="20"/>
    </row>
    <row r="167" spans="2:5" x14ac:dyDescent="0.2">
      <c r="B167" s="1"/>
      <c r="D167" s="4"/>
      <c r="E167" s="2"/>
    </row>
    <row r="169" spans="2:5" x14ac:dyDescent="0.2">
      <c r="B169" s="1"/>
      <c r="D169" s="4"/>
      <c r="E169" s="2"/>
    </row>
    <row r="171" spans="2:5" x14ac:dyDescent="0.2">
      <c r="B171" s="1"/>
      <c r="D171" s="4"/>
      <c r="E171" s="2"/>
    </row>
    <row r="173" spans="2:5" x14ac:dyDescent="0.2">
      <c r="B173" s="1"/>
      <c r="D173" s="4"/>
      <c r="E173" s="2"/>
    </row>
    <row r="175" spans="2:5" x14ac:dyDescent="0.2">
      <c r="B175" s="1"/>
      <c r="D175" s="4"/>
      <c r="E175" s="2"/>
    </row>
    <row r="177" spans="2:5" x14ac:dyDescent="0.2">
      <c r="B177" s="1"/>
      <c r="D177" s="4"/>
      <c r="E177" s="2"/>
    </row>
    <row r="184" spans="2:5" x14ac:dyDescent="0.2">
      <c r="B184" s="1"/>
      <c r="D184" s="4"/>
      <c r="E184" s="2"/>
    </row>
    <row r="191" spans="2:5" x14ac:dyDescent="0.2">
      <c r="E191" s="3"/>
    </row>
  </sheetData>
  <mergeCells count="22">
    <mergeCell ref="C88:F88"/>
    <mergeCell ref="A2:F2"/>
    <mergeCell ref="A3:F3"/>
    <mergeCell ref="B5:F5"/>
    <mergeCell ref="D40:E40"/>
    <mergeCell ref="B79:D79"/>
    <mergeCell ref="C157:D157"/>
    <mergeCell ref="B108:D108"/>
    <mergeCell ref="B146:B147"/>
    <mergeCell ref="C146:C147"/>
    <mergeCell ref="D124:F124"/>
    <mergeCell ref="D125:F125"/>
    <mergeCell ref="D126:F126"/>
    <mergeCell ref="D128:F128"/>
    <mergeCell ref="D127:F127"/>
    <mergeCell ref="C155:D155"/>
    <mergeCell ref="C156:D156"/>
    <mergeCell ref="D134:E134"/>
    <mergeCell ref="D135:E135"/>
    <mergeCell ref="D136:E136"/>
    <mergeCell ref="D137:E137"/>
    <mergeCell ref="D138:E138"/>
  </mergeCells>
  <pageMargins left="0.78740157480314965" right="0.39370078740157483" top="0.78740157480314965" bottom="0.78740157480314965" header="0.51181102362204722" footer="0.51181102362204722"/>
  <pageSetup paperSize="9" scale="78" orientation="portrait" horizontalDpi="4294967293" r:id="rId1"/>
  <headerFooter alignWithMargins="0"/>
  <rowBreaks count="1" manualBreakCount="1"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CALCULO DE FLETE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</dc:creator>
  <cp:lastModifiedBy>OBRAS2</cp:lastModifiedBy>
  <cp:lastPrinted>2018-08-05T13:29:21Z</cp:lastPrinted>
  <dcterms:created xsi:type="dcterms:W3CDTF">2011-12-04T23:59:06Z</dcterms:created>
  <dcterms:modified xsi:type="dcterms:W3CDTF">2020-10-08T17:10:09Z</dcterms:modified>
</cp:coreProperties>
</file>