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copia de seguridad 1 de julio 2020\Desktop\chillia2019-2020\EXP.TECNICO AYARA - PRIMERA ETAPA\4.00 PLANTILLA DE METRADOS\"/>
    </mc:Choice>
  </mc:AlternateContent>
  <xr:revisionPtr revIDLastSave="0" documentId="13_ncr:1_{78E93CCC-7FAC-4D2B-927B-3E9CCA91BEB5}" xr6:coauthVersionLast="45" xr6:coauthVersionMax="45" xr10:uidLastSave="{00000000-0000-0000-0000-000000000000}"/>
  <bookViews>
    <workbookView xWindow="-108" yWindow="-108" windowWidth="23256" windowHeight="12720" tabRatio="627" firstSheet="2" activeTab="6" xr2:uid="{00000000-000D-0000-FFFF-FFFF00000000}"/>
  </bookViews>
  <sheets>
    <sheet name="1.02 SEGURIDAD" sheetId="34" r:id="rId1"/>
    <sheet name="1.05MITIG.AMBIENTAL" sheetId="36" r:id="rId2"/>
    <sheet name="1,03,1,04 CAPACITACION-COVID19" sheetId="35" r:id="rId3"/>
    <sheet name="1.01OBRASPROVISIONALES" sheetId="33" r:id="rId4"/>
    <sheet name="CONEX.DOMICILIARIAS" sheetId="37" r:id="rId5"/>
    <sheet name="ACEROBZ" sheetId="38" r:id="rId6"/>
    <sheet name="1.06RED DE ALCANTARILLADO" sheetId="32" r:id="rId7"/>
  </sheets>
  <externalReferences>
    <externalReference r:id="rId8"/>
    <externalReference r:id="rId9"/>
  </externalReferences>
  <definedNames>
    <definedName name="_xlnm.Print_Area" localSheetId="6">'1.06RED DE ALCANTARILLADO'!$A$1:$L$95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2" i="35" l="1"/>
  <c r="O76" i="32" l="1"/>
  <c r="F48" i="37" l="1"/>
  <c r="K80" i="32" l="1"/>
  <c r="L80" i="32" s="1"/>
  <c r="K81" i="32"/>
  <c r="L81" i="32" s="1"/>
  <c r="K82" i="32"/>
  <c r="L82" i="32" s="1"/>
  <c r="K79" i="32"/>
  <c r="L79" i="32" s="1"/>
  <c r="J53" i="38"/>
  <c r="I53" i="38"/>
  <c r="J52" i="38"/>
  <c r="I52" i="38"/>
  <c r="J40" i="38"/>
  <c r="I40" i="38"/>
  <c r="I44" i="38" s="1"/>
  <c r="J39" i="38"/>
  <c r="I39" i="38"/>
  <c r="J27" i="38"/>
  <c r="I27" i="38"/>
  <c r="J26" i="38"/>
  <c r="I26" i="38"/>
  <c r="J15" i="38"/>
  <c r="I15" i="38"/>
  <c r="J14" i="38"/>
  <c r="I14" i="38"/>
  <c r="J56" i="38"/>
  <c r="I56" i="38"/>
  <c r="J55" i="38"/>
  <c r="I55" i="38"/>
  <c r="K47" i="38"/>
  <c r="J43" i="38"/>
  <c r="I43" i="38"/>
  <c r="J42" i="38"/>
  <c r="I42" i="38"/>
  <c r="K34" i="38"/>
  <c r="J30" i="38"/>
  <c r="I30" i="38"/>
  <c r="J29" i="38"/>
  <c r="I29" i="38"/>
  <c r="K21" i="38"/>
  <c r="J18" i="38"/>
  <c r="I18" i="38"/>
  <c r="J17" i="38"/>
  <c r="I17" i="38"/>
  <c r="K9" i="38"/>
  <c r="I57" i="38" l="1"/>
  <c r="I31" i="38"/>
  <c r="I19" i="38"/>
  <c r="J57" i="38"/>
  <c r="J31" i="38"/>
  <c r="J44" i="38"/>
  <c r="J47" i="38"/>
  <c r="J19" i="38"/>
  <c r="J34" i="38"/>
  <c r="J21" i="38"/>
  <c r="J9" i="38"/>
  <c r="Q40" i="32" l="1"/>
  <c r="Q42" i="32" s="1"/>
  <c r="Q37" i="32"/>
  <c r="Q44" i="32" l="1"/>
  <c r="K34" i="32"/>
  <c r="K33" i="32"/>
  <c r="K49" i="32"/>
  <c r="K48" i="32"/>
  <c r="K16" i="32"/>
  <c r="K15" i="32"/>
  <c r="K22" i="32"/>
  <c r="L47" i="32" l="1"/>
  <c r="G56" i="32" s="1"/>
  <c r="L14" i="32"/>
  <c r="F47" i="37"/>
  <c r="F46" i="37"/>
  <c r="F45" i="37"/>
  <c r="F44" i="37"/>
  <c r="F43" i="37"/>
  <c r="F42" i="37"/>
  <c r="F41" i="37"/>
  <c r="F40" i="37"/>
  <c r="F39" i="37"/>
  <c r="F38" i="37"/>
  <c r="F37" i="37"/>
  <c r="F36" i="37"/>
  <c r="F35" i="37"/>
  <c r="F34" i="37"/>
  <c r="F33" i="37"/>
  <c r="F32" i="37"/>
  <c r="F31" i="37"/>
  <c r="F30" i="37"/>
  <c r="F29" i="37"/>
  <c r="F28" i="37"/>
  <c r="F27" i="37"/>
  <c r="F26" i="37"/>
  <c r="F25" i="37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F7" i="37"/>
  <c r="F6" i="37"/>
  <c r="F5" i="37"/>
  <c r="F4" i="37"/>
  <c r="L94" i="32"/>
  <c r="K86" i="32"/>
  <c r="G3" i="37" l="1"/>
  <c r="I3" i="37" s="1"/>
  <c r="J3" i="37"/>
  <c r="L86" i="32"/>
  <c r="K92" i="32"/>
  <c r="L92" i="32" s="1"/>
  <c r="K88" i="32"/>
  <c r="L88" i="32" s="1"/>
  <c r="K90" i="32"/>
  <c r="L90" i="32" s="1"/>
  <c r="M12" i="33"/>
  <c r="K45" i="32"/>
  <c r="K44" i="32"/>
  <c r="K41" i="32"/>
  <c r="K40" i="32"/>
  <c r="M12" i="36"/>
  <c r="M11" i="36"/>
  <c r="M10" i="36"/>
  <c r="M9" i="36"/>
  <c r="A5" i="36"/>
  <c r="B4" i="36"/>
  <c r="A4" i="36"/>
  <c r="A3" i="36"/>
  <c r="A2" i="36"/>
  <c r="M10" i="35"/>
  <c r="M9" i="35"/>
  <c r="A5" i="35"/>
  <c r="B4" i="35"/>
  <c r="A4" i="35"/>
  <c r="A3" i="35"/>
  <c r="A2" i="35"/>
  <c r="M11" i="34"/>
  <c r="M10" i="34"/>
  <c r="M9" i="34"/>
  <c r="A5" i="34"/>
  <c r="B4" i="34"/>
  <c r="A4" i="34"/>
  <c r="A3" i="34"/>
  <c r="A2" i="34"/>
  <c r="M14" i="33"/>
  <c r="H14" i="33"/>
  <c r="M13" i="33"/>
  <c r="H13" i="33"/>
  <c r="M11" i="33"/>
  <c r="H11" i="33"/>
  <c r="M10" i="33"/>
  <c r="A5" i="33"/>
  <c r="B4" i="33"/>
  <c r="A4" i="33"/>
  <c r="A3" i="33"/>
  <c r="A2" i="33"/>
  <c r="L43" i="32" l="1"/>
  <c r="L39" i="32"/>
  <c r="K19" i="32"/>
  <c r="K71" i="32" l="1"/>
  <c r="L71" i="32" s="1"/>
  <c r="K38" i="32" l="1"/>
  <c r="K37" i="32"/>
  <c r="L36" i="32" l="1"/>
  <c r="L78" i="32"/>
  <c r="L77" i="32"/>
  <c r="L76" i="32"/>
  <c r="L75" i="32"/>
  <c r="L74" i="32"/>
  <c r="K73" i="32"/>
  <c r="L73" i="32" s="1"/>
  <c r="T72" i="32"/>
  <c r="V72" i="32" s="1"/>
  <c r="Q72" i="32"/>
  <c r="R83" i="32" s="1"/>
  <c r="K72" i="32"/>
  <c r="L72" i="32" s="1"/>
  <c r="T69" i="32"/>
  <c r="V69" i="32" s="1"/>
  <c r="Q69" i="32"/>
  <c r="T68" i="32"/>
  <c r="V68" i="32" s="1"/>
  <c r="Q68" i="32"/>
  <c r="O64" i="32"/>
  <c r="O65" i="32" s="1"/>
  <c r="P65" i="32" s="1"/>
  <c r="K68" i="32"/>
  <c r="L66" i="32" s="1"/>
  <c r="O60" i="32"/>
  <c r="O61" i="32" s="1"/>
  <c r="P61" i="32" s="1"/>
  <c r="K59" i="32"/>
  <c r="L59" i="32" s="1"/>
  <c r="L32" i="32"/>
  <c r="J54" i="32" s="1"/>
  <c r="K54" i="32" s="1"/>
  <c r="K29" i="32"/>
  <c r="K28" i="32"/>
  <c r="K26" i="32"/>
  <c r="K25" i="32"/>
  <c r="K23" i="32"/>
  <c r="L21" i="32" s="1"/>
  <c r="K20" i="32"/>
  <c r="L18" i="32" s="1"/>
  <c r="L27" i="32" l="1"/>
  <c r="L24" i="32"/>
  <c r="J52" i="32" s="1"/>
  <c r="K52" i="32" s="1"/>
  <c r="K65" i="32"/>
  <c r="L64" i="32" s="1"/>
  <c r="R82" i="32"/>
  <c r="N82" i="32"/>
  <c r="Q83" i="32"/>
  <c r="P82" i="32"/>
  <c r="O82" i="32"/>
  <c r="K61" i="32"/>
  <c r="L61" i="32" s="1"/>
  <c r="Q82" i="32"/>
  <c r="P83" i="32"/>
  <c r="O83" i="32" l="1"/>
  <c r="N83" i="32"/>
  <c r="L52" i="32"/>
  <c r="K56" i="32" l="1"/>
  <c r="L56" i="32" s="1"/>
  <c r="L50" i="32" s="1"/>
</calcChain>
</file>

<file path=xl/sharedStrings.xml><?xml version="1.0" encoding="utf-8"?>
<sst xmlns="http://schemas.openxmlformats.org/spreadsheetml/2006/main" count="453" uniqueCount="214">
  <si>
    <t>TOTAL</t>
  </si>
  <si>
    <t>M2</t>
  </si>
  <si>
    <t>M3</t>
  </si>
  <si>
    <t>UND</t>
  </si>
  <si>
    <t>Largo</t>
  </si>
  <si>
    <t>Ancho</t>
  </si>
  <si>
    <t>Alto</t>
  </si>
  <si>
    <t>und</t>
  </si>
  <si>
    <t>PARCIAL</t>
  </si>
  <si>
    <t>m3</t>
  </si>
  <si>
    <t>m2</t>
  </si>
  <si>
    <t>AREA</t>
  </si>
  <si>
    <t>PARTIDA</t>
  </si>
  <si>
    <t>CANT.</t>
  </si>
  <si>
    <t>DIMENSIONES</t>
  </si>
  <si>
    <t>TRABAJOS PRELIMINARES</t>
  </si>
  <si>
    <t>MOVIMIENTO DE TIERRAS</t>
  </si>
  <si>
    <t>PROYECTO:</t>
  </si>
  <si>
    <t>OBRAS PROVISIONALES</t>
  </si>
  <si>
    <t>CASETA DE GUARDIANIA Y ALMACEN</t>
  </si>
  <si>
    <t>01.03.01</t>
  </si>
  <si>
    <t>01.03.02</t>
  </si>
  <si>
    <t>PLANILLA  DE METRADOS - ALCANTARILLADO</t>
  </si>
  <si>
    <t>DESCRIPCION - ESPECIFICACIONES</t>
  </si>
  <si>
    <t>ELEM.</t>
  </si>
  <si>
    <t>SISTEMA DE ALCANTARILLADO</t>
  </si>
  <si>
    <t>TRAZO, NIVELACION Y REPLANTEO INICIAL</t>
  </si>
  <si>
    <t>ml</t>
  </si>
  <si>
    <t>buzones = 2.00m</t>
  </si>
  <si>
    <t>buzones = 2.50m</t>
  </si>
  <si>
    <t>buzones = 3.00m</t>
  </si>
  <si>
    <t>buzones = 3.50m</t>
  </si>
  <si>
    <t>buzones = 4.00m</t>
  </si>
  <si>
    <t>buzones = 4.30m</t>
  </si>
  <si>
    <t>buzones = 5.00m</t>
  </si>
  <si>
    <t>REFINE, NIVELACION Y FONDOS P/TUB PVC EN TERRENO NATURAL ANCHO 0.80m</t>
  </si>
  <si>
    <t>PREP. CAMA  APOYO P/FONDOS TUB.PVC. H=0.10m TERRENO NATURAL A=0.80m</t>
  </si>
  <si>
    <t>RELLENO MATERIAL PROPIO A=0.80m @0.30 M.</t>
  </si>
  <si>
    <t>factores</t>
  </si>
  <si>
    <t>EXCAVACIONES :</t>
  </si>
  <si>
    <t>De excavación de Zanja Buzón  Esponj. 25%</t>
  </si>
  <si>
    <t>RELLENOS :</t>
  </si>
  <si>
    <t>TUBERIAS</t>
  </si>
  <si>
    <t>SUMINISTRO E INSTALACION DE TUBERIA PVC NTP ISO 4435DN 160MM S-25</t>
  </si>
  <si>
    <t>6ml</t>
  </si>
  <si>
    <t>UND /ML</t>
  </si>
  <si>
    <t>%</t>
  </si>
  <si>
    <t>SUMINISTRO E INSTALACION DE TUBERIA PVC NTP ISO 4435  DN 200MM S-25</t>
  </si>
  <si>
    <t>PRUEBA HIDRAULICA</t>
  </si>
  <si>
    <t>5ml</t>
  </si>
  <si>
    <t>CONCRETO</t>
  </si>
  <si>
    <t>PERIMETRO</t>
  </si>
  <si>
    <t>TARRAJEO</t>
  </si>
  <si>
    <t>CONSTRUCCION DE BUZONES</t>
  </si>
  <si>
    <t>M4</t>
  </si>
  <si>
    <t>CONSTRUCCION DE BUZON Standard Tipo I F´c=210kg/cm2 H= 2.00m</t>
  </si>
  <si>
    <t>M5</t>
  </si>
  <si>
    <t>CONSTRUCCION DE BUZON Standard Tipo I F´c=210kg/cm2 H= 2.50m</t>
  </si>
  <si>
    <t>CONCRETO BUZON</t>
  </si>
  <si>
    <t>PIEDRA</t>
  </si>
  <si>
    <t>AGUA</t>
  </si>
  <si>
    <t>CEMENTO</t>
  </si>
  <si>
    <t>CONSTRUCCION DE BUZON Standard Tipo I F´c=210kg/cm2 H= 3.00m</t>
  </si>
  <si>
    <t>CONSTRUCCION DE MEDIA CAÑA EN BUZON</t>
  </si>
  <si>
    <t>A. FINA</t>
  </si>
  <si>
    <t>A. GRUESA</t>
  </si>
  <si>
    <t>BUZON 1.5M</t>
  </si>
  <si>
    <t>BUZON 1.7M</t>
  </si>
  <si>
    <t>CONSTRUCCION DE BUZON Standard Tipo I F´c=210kg/cm2 H= 1.50m</t>
  </si>
  <si>
    <t>glb</t>
  </si>
  <si>
    <t>buzones = 1.50m</t>
  </si>
  <si>
    <t>Item</t>
  </si>
  <si>
    <t>DESCRIPCIÓN</t>
  </si>
  <si>
    <t>Nº VECES</t>
  </si>
  <si>
    <t>LARGO</t>
  </si>
  <si>
    <t>ANCHO</t>
  </si>
  <si>
    <t>SUB TOTAL</t>
  </si>
  <si>
    <t>01.01</t>
  </si>
  <si>
    <t>01.01.01</t>
  </si>
  <si>
    <t>CARTEL DE IDENTIFICACION DE LA OBRA DE 3.60X2.40M</t>
  </si>
  <si>
    <t>01.01.02</t>
  </si>
  <si>
    <t>01.01.03</t>
  </si>
  <si>
    <t>01.01.04</t>
  </si>
  <si>
    <t>01.01.05</t>
  </si>
  <si>
    <t>PLANILLA DE METRADOS - AYARA</t>
  </si>
  <si>
    <t>ANEXO DE AYARA - CHILLIA - PATAZ - LA LIBERTAD</t>
  </si>
  <si>
    <t>MOVILIZACION Y DESMOVILIZACION DE EQUIPOS Y MAQUINARIAS - AYARA</t>
  </si>
  <si>
    <t>FLETE TERRESTRE - AYARA</t>
  </si>
  <si>
    <t>FLETE RURAL - AYARA</t>
  </si>
  <si>
    <t>01.02</t>
  </si>
  <si>
    <t>SEGURIDAD Y SALUD EN OBRA</t>
  </si>
  <si>
    <t>01.02.01</t>
  </si>
  <si>
    <t>EQUIPOS DE PROTECCION PERSONAL</t>
  </si>
  <si>
    <t>01.02.02</t>
  </si>
  <si>
    <t>EQUIPOS DE PROTECCION COLECTIVA</t>
  </si>
  <si>
    <t>01.02.03</t>
  </si>
  <si>
    <t>CAPACITACION EN SEGURIDAD Y SALUD</t>
  </si>
  <si>
    <t>01.03</t>
  </si>
  <si>
    <t>CAPACITACION Y EDUCACION SANITARIA</t>
  </si>
  <si>
    <t>IMPLEMENTACION Y CAPACITACION TECNICA DE LA JASS</t>
  </si>
  <si>
    <t>EDUCACION SANITARIA A BENEFICIARIOS</t>
  </si>
  <si>
    <t>01.04</t>
  </si>
  <si>
    <t>MITIGACION AMBIENTAL</t>
  </si>
  <si>
    <t>01.04.01</t>
  </si>
  <si>
    <t>MITIGACION,PREVENCION Y CORRECION</t>
  </si>
  <si>
    <t>PREVENCION DE RESPUESTA A EMERGENCIAS</t>
  </si>
  <si>
    <t>CIERRE O ABANDONO DE OBRA</t>
  </si>
  <si>
    <t>ESPECIALISTA AMBIENTAL</t>
  </si>
  <si>
    <t>FECHA:</t>
  </si>
  <si>
    <t>MUNICIPALIDAD DISTRITAL DE CHILLIA</t>
  </si>
  <si>
    <t>CLIENTE:</t>
  </si>
  <si>
    <t>LUGAR:</t>
  </si>
  <si>
    <t>m</t>
  </si>
  <si>
    <t xml:space="preserve">Red tuberia de 160 mm </t>
  </si>
  <si>
    <t>Red tuberia de 200 mm</t>
  </si>
  <si>
    <t>PRUEBA HIDRAULICA DE TUBERIA PVC NTP ISO 4435 DN 160MM</t>
  </si>
  <si>
    <t>PRUEBA HIDRAULICA DE TUBERIA PVC NTP ISO 4435 DN 200MM</t>
  </si>
  <si>
    <t>01.05.01</t>
  </si>
  <si>
    <t>01.05.02</t>
  </si>
  <si>
    <t>01.05.03</t>
  </si>
  <si>
    <t>01.05.04</t>
  </si>
  <si>
    <t>CONEXIONES DOMICILIARIAS</t>
  </si>
  <si>
    <t>EXCAV. P/CONEXIONES DOMIC. MANUAL EN T/NATURAL</t>
  </si>
  <si>
    <t>Trazo y Replanteo en Fondo de Zanja</t>
  </si>
  <si>
    <t>REFINE, NIVELACION Y FONDOS P/TUB PVC EN TERRENO NATURAL ANCHO 0.60m</t>
  </si>
  <si>
    <t>PREP. CAMA  APOYO P/FONDOS TUB.PVC. H= 0.1m TERRENO NATURAL A=0.60m</t>
  </si>
  <si>
    <t>RELLENO MATERIAL PROPIO A=0.70m @0.30 M.</t>
  </si>
  <si>
    <t>CONEXION DOMICILIARIA DN 160MM ISO 4435 S-25</t>
  </si>
  <si>
    <t>DESCRIPCION</t>
  </si>
  <si>
    <t>MEDIDAS</t>
  </si>
  <si>
    <t xml:space="preserve">ANCHO </t>
  </si>
  <si>
    <t>ALTO</t>
  </si>
  <si>
    <t>VIVIENDAS</t>
  </si>
  <si>
    <t>EXCAV.MANUAL EN T/NATURAL P/BUZONES DE H=1.00m - H=2.00m PROF.</t>
  </si>
  <si>
    <t>EXCAV.MANUAL EN T/NATURAL P/BUZONES DE H=2.01m - H=3.00m PROF.</t>
  </si>
  <si>
    <t>EXCAV.MANUAL EN T/NATURAL P/BUZONES DE H=3.01m - H=4.00m PROF.</t>
  </si>
  <si>
    <t>EXCAV.MANUAL EN T/NATURAL P/BUZONES DE H=4.01m - H=5.00m PROF.</t>
  </si>
  <si>
    <t>EXCAV. ZANJAS C/EQUIPO  EN T/NATURAL ANCHO=0.80 H=2.00m - 2.50m</t>
  </si>
  <si>
    <t>ENTIBADO Y DESENTIBADO DE ZANJA H=2.00M A 2.50M</t>
  </si>
  <si>
    <t>ELIMINACION DE MATERIAL EXCEDENTE, DIST. PROM. 5KM, CARGUIO C/MAQ</t>
  </si>
  <si>
    <t>ZANJAS C/EQUIPO  EN T/NATURAL ANCHO=0.80 H=2.00m - 2.50m</t>
  </si>
  <si>
    <t xml:space="preserve"> ZANJAS C/EQUIPO  EN T/NATURAL ANCHO=0.80 H=2.00m-2.50m</t>
  </si>
  <si>
    <t>CONSTRUCCION DE BUZON Standard Tipo II F´c=210kg/cm2 H= 3.50m</t>
  </si>
  <si>
    <t>CONSTRUCCION DE BUZON Standard Tipo II F´c=210kg/cm2 H= 4.00m</t>
  </si>
  <si>
    <t>CONSTRUCCION DE BUZON Standard Tipo II F´c=210kg/cm2 H= 4.30m</t>
  </si>
  <si>
    <t>CONSTRUCCION DE BUZON Standard Tipo II F´c=210kg/cm2 H= 5.00m</t>
  </si>
  <si>
    <t>Descripción</t>
  </si>
  <si>
    <t>Unidad</t>
  </si>
  <si>
    <t>Cantidad</t>
  </si>
  <si>
    <t>Longitud (m)</t>
  </si>
  <si>
    <t>Diámetro (pulg)</t>
  </si>
  <si>
    <t>Peso (kg/m)</t>
  </si>
  <si>
    <t>Peso      (kg)</t>
  </si>
  <si>
    <t>Barras (unidad)</t>
  </si>
  <si>
    <t>kg</t>
  </si>
  <si>
    <t>Total</t>
  </si>
  <si>
    <t>ACERO DE REFUERZO fy=4,200 kg/cm2 GRADO 60-BUZON TIPO II (H=3.50M)</t>
  </si>
  <si>
    <t>BZ TIPO II</t>
  </si>
  <si>
    <t>ACERO EN Y</t>
  </si>
  <si>
    <t>ACERO EN X</t>
  </si>
  <si>
    <t>ACERO DE REFUERZO fy=4,200 kg/cm2 GRADO 60-BUZON TIPO II (H=4.00M)</t>
  </si>
  <si>
    <t>ACERO DE REFUERZO fy=4,200 kg/cm2 GRADO 60-BUZON TIPO II (H=4.30M)</t>
  </si>
  <si>
    <t>ACERO DE REFUERZO fy=4,200 kg/cm2 GRADO 60-BUZON TIPO II (H=5.00M)</t>
  </si>
  <si>
    <t>MUROS</t>
  </si>
  <si>
    <t>LOSA DE FONDO</t>
  </si>
  <si>
    <t>PLANILLA  DE METRADOS - ACERO</t>
  </si>
  <si>
    <t>DISPOSITIVOS DE CAIDA DE BUZON DN 160MM H=2.00M</t>
  </si>
  <si>
    <t>DISPOSITIVOS DE CAIDA DE BUZON DN 200MM H=2.00M</t>
  </si>
  <si>
    <t>DADOS DE CONCRETO  F'c=140 kg/cm2 (Entrada y Salida Tub.)</t>
  </si>
  <si>
    <t>"MEJORAMIENTO E INSTALACION DEL SISTEMA DE ALCANTARILLADO Y UNIDADES BASICAS DE SANEAMIENTO UBS EN EL ANEXO DE AYARA, DISTRITO DE CHILLIA - PROVINCIA DE PATAZ - LA LIBERTAD" (CUI N° 2488201) - PRIMERA ETAPA</t>
  </si>
  <si>
    <t>PROTOCOLO SANITARIO COVID - 19</t>
  </si>
  <si>
    <t>PROTOCOLO DE SALUD COVID - 19</t>
  </si>
  <si>
    <t>01.05</t>
  </si>
  <si>
    <t>"MEJORAMIENTO E INSTALACION DEL SISTEMA DE ALCANTARILLADO Y UNIDADES BASICAS DEL ANEXO AYARA, DISTRITO DE CHILLIA, PROVINCIA DE PATAZ - DEPARTAMENTO LA LIBERTAD" (CUI N° 2488201) - PRIMERA ETAPA</t>
  </si>
  <si>
    <t>01.06.01</t>
  </si>
  <si>
    <t>01.06.01.01</t>
  </si>
  <si>
    <t>01.06.02</t>
  </si>
  <si>
    <t>01.06.02.01</t>
  </si>
  <si>
    <t>01.06.02.02</t>
  </si>
  <si>
    <t>01.06.02.03</t>
  </si>
  <si>
    <t>01.06.02.04</t>
  </si>
  <si>
    <t>01.06.02.05</t>
  </si>
  <si>
    <t>01.06.02.06</t>
  </si>
  <si>
    <t>01.06.02.07</t>
  </si>
  <si>
    <t>01.06.03</t>
  </si>
  <si>
    <t>01.06.03.01</t>
  </si>
  <si>
    <t>01.06.03.02</t>
  </si>
  <si>
    <t>01.06.04</t>
  </si>
  <si>
    <t>01.06.04.01</t>
  </si>
  <si>
    <t>01.06.04.02</t>
  </si>
  <si>
    <t>01.06.05</t>
  </si>
  <si>
    <t>01.06.05.01</t>
  </si>
  <si>
    <t>01.06.05.02</t>
  </si>
  <si>
    <t>01.06.05.03</t>
  </si>
  <si>
    <t>01.06.05.04</t>
  </si>
  <si>
    <t>01.06.05.05</t>
  </si>
  <si>
    <t>01.06.05.06</t>
  </si>
  <si>
    <t>01.06.05.07</t>
  </si>
  <si>
    <t>01.06.05.08</t>
  </si>
  <si>
    <t>01.06.05.09</t>
  </si>
  <si>
    <t>01.06.05.10</t>
  </si>
  <si>
    <t>01.06.05.11</t>
  </si>
  <si>
    <t>01.06.05.12</t>
  </si>
  <si>
    <t>01.06.06</t>
  </si>
  <si>
    <t>01.06.06.01</t>
  </si>
  <si>
    <t>01.06.06.02</t>
  </si>
  <si>
    <t>01.06.06.03</t>
  </si>
  <si>
    <t>01.06.06.04</t>
  </si>
  <si>
    <t>01.06.06.05</t>
  </si>
  <si>
    <t>RED DE ALCANTARILLADO</t>
  </si>
  <si>
    <t>01.06.05.05.01</t>
  </si>
  <si>
    <t>01.06.05.06.01</t>
  </si>
  <si>
    <t>01.06.05.07.01</t>
  </si>
  <si>
    <t>01.06.05.08.01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</si>
</sst>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"/>
    <numFmt numFmtId="165" formatCode="&quot; Bz &quot;\ #"/>
    <numFmt numFmtId="166" formatCode="0.00000"/>
    <numFmt numFmtId="167" formatCode="0.0000"/>
    <numFmt numFmtId="168" formatCode="_(* #,##0.00_);_(* \(#,##0.00\);_(* \-??_);_(@_)"/>
  </numFmts>
  <fonts count="3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9"/>
      <color rgb="FFFF000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"/>
      <color theme="6" tint="-0.499984740745262"/>
      <name val="Arial"/>
      <family val="2"/>
    </font>
    <font>
      <b/>
      <sz val="11"/>
      <color theme="6" tint="-0.49998474074526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9"/>
      <color rgb="FF0070C0"/>
      <name val="Arial"/>
      <family val="2"/>
    </font>
    <font>
      <sz val="10"/>
      <color theme="6" tint="-0.499984740745262"/>
      <name val="Arial"/>
      <family val="2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6" tint="-0.499984740745262"/>
      <name val="Calibri"/>
      <family val="2"/>
      <scheme val="minor"/>
    </font>
    <font>
      <b/>
      <sz val="9"/>
      <color rgb="FFFFFF00"/>
      <name val="Arial"/>
      <family val="2"/>
    </font>
    <font>
      <sz val="8"/>
      <name val="Arial"/>
      <family val="2"/>
    </font>
    <font>
      <b/>
      <sz val="10"/>
      <color indexed="8"/>
      <name val="Arial Narrow"/>
      <family val="2"/>
    </font>
    <font>
      <sz val="10"/>
      <color theme="1"/>
      <name val="Arial Narrow"/>
      <family val="2"/>
    </font>
    <font>
      <sz val="10"/>
      <color indexed="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u/>
      <sz val="12"/>
      <color theme="1"/>
      <name val="Arial Narrow"/>
      <family val="2"/>
    </font>
    <font>
      <b/>
      <sz val="11"/>
      <name val="Arial Narrow"/>
      <family val="2"/>
    </font>
    <font>
      <b/>
      <sz val="11"/>
      <color indexed="12"/>
      <name val="Arial Narrow"/>
      <family val="2"/>
    </font>
    <font>
      <sz val="11"/>
      <color indexed="8"/>
      <name val="Arial Narrow"/>
      <family val="2"/>
    </font>
    <font>
      <b/>
      <sz val="11"/>
      <color indexed="8"/>
      <name val="Arial Narrow"/>
      <family val="2"/>
    </font>
    <font>
      <b/>
      <u/>
      <sz val="12"/>
      <name val="Arial Narrow"/>
      <family val="2"/>
    </font>
    <font>
      <sz val="11"/>
      <name val="Arial Narrow"/>
      <family val="2"/>
    </font>
    <font>
      <b/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b/>
      <u/>
      <sz val="14"/>
      <name val="Arial Narrow"/>
      <family val="2"/>
    </font>
    <font>
      <b/>
      <u/>
      <sz val="14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>
      <alignment vertical="top"/>
    </xf>
  </cellStyleXfs>
  <cellXfs count="226">
    <xf numFmtId="0" fontId="0" fillId="0" borderId="0" xfId="0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/>
    </xf>
    <xf numFmtId="4" fontId="4" fillId="0" borderId="0" xfId="0" applyNumberFormat="1" applyFont="1"/>
    <xf numFmtId="4" fontId="4" fillId="0" borderId="0" xfId="0" applyNumberFormat="1" applyFont="1" applyAlignment="1">
      <alignment horizontal="center"/>
    </xf>
    <xf numFmtId="2" fontId="4" fillId="0" borderId="0" xfId="0" applyNumberFormat="1" applyFont="1"/>
    <xf numFmtId="2" fontId="4" fillId="0" borderId="0" xfId="0" applyNumberFormat="1" applyFont="1" applyAlignment="1">
      <alignment horizontal="center"/>
    </xf>
    <xf numFmtId="0" fontId="7" fillId="0" borderId="0" xfId="0" applyFont="1"/>
    <xf numFmtId="4" fontId="7" fillId="0" borderId="0" xfId="0" applyNumberFormat="1" applyFont="1"/>
    <xf numFmtId="165" fontId="8" fillId="0" borderId="0" xfId="0" applyNumberFormat="1" applyFont="1" applyAlignment="1">
      <alignment horizontal="center" vertical="center"/>
    </xf>
    <xf numFmtId="0" fontId="5" fillId="0" borderId="0" xfId="3" applyFont="1" applyAlignment="1">
      <alignment horizontal="right"/>
    </xf>
    <xf numFmtId="9" fontId="5" fillId="0" borderId="0" xfId="3" applyNumberFormat="1" applyFont="1"/>
    <xf numFmtId="0" fontId="5" fillId="0" borderId="0" xfId="3" applyFont="1"/>
    <xf numFmtId="0" fontId="9" fillId="0" borderId="0" xfId="3" applyFont="1"/>
    <xf numFmtId="166" fontId="5" fillId="0" borderId="0" xfId="3" applyNumberFormat="1" applyFont="1" applyAlignment="1">
      <alignment horizontal="right"/>
    </xf>
    <xf numFmtId="166" fontId="5" fillId="0" borderId="0" xfId="3" applyNumberFormat="1" applyFont="1" applyAlignment="1">
      <alignment vertical="top"/>
    </xf>
    <xf numFmtId="0" fontId="3" fillId="0" borderId="0" xfId="0" applyFont="1"/>
    <xf numFmtId="166" fontId="5" fillId="0" borderId="0" xfId="3" applyNumberFormat="1" applyFont="1"/>
    <xf numFmtId="0" fontId="10" fillId="0" borderId="4" xfId="0" applyFont="1" applyBorder="1"/>
    <xf numFmtId="0" fontId="11" fillId="0" borderId="5" xfId="0" applyFont="1" applyBorder="1"/>
    <xf numFmtId="0" fontId="10" fillId="0" borderId="6" xfId="0" applyFont="1" applyBorder="1"/>
    <xf numFmtId="0" fontId="12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4" fillId="0" borderId="5" xfId="0" applyFont="1" applyBorder="1"/>
    <xf numFmtId="0" fontId="4" fillId="0" borderId="6" xfId="0" applyFont="1" applyBorder="1"/>
    <xf numFmtId="0" fontId="10" fillId="0" borderId="2" xfId="0" applyFont="1" applyBorder="1" applyAlignment="1">
      <alignment horizontal="right"/>
    </xf>
    <xf numFmtId="0" fontId="14" fillId="0" borderId="0" xfId="0" applyFont="1" applyAlignment="1">
      <alignment horizontal="right"/>
    </xf>
    <xf numFmtId="0" fontId="10" fillId="0" borderId="7" xfId="0" applyFont="1" applyBorder="1"/>
    <xf numFmtId="0" fontId="15" fillId="0" borderId="2" xfId="3" applyFont="1" applyBorder="1"/>
    <xf numFmtId="0" fontId="16" fillId="0" borderId="0" xfId="0" applyFont="1"/>
    <xf numFmtId="0" fontId="13" fillId="0" borderId="0" xfId="0" applyFont="1"/>
    <xf numFmtId="0" fontId="4" fillId="0" borderId="7" xfId="0" applyFont="1" applyBorder="1"/>
    <xf numFmtId="167" fontId="17" fillId="0" borderId="0" xfId="3" applyNumberFormat="1" applyFont="1" applyAlignment="1">
      <alignment wrapText="1"/>
    </xf>
    <xf numFmtId="167" fontId="17" fillId="0" borderId="0" xfId="3" applyNumberFormat="1" applyFont="1" applyAlignment="1">
      <alignment horizontal="right"/>
    </xf>
    <xf numFmtId="167" fontId="15" fillId="0" borderId="0" xfId="3" applyNumberFormat="1" applyFont="1" applyAlignment="1">
      <alignment wrapText="1"/>
    </xf>
    <xf numFmtId="0" fontId="9" fillId="4" borderId="0" xfId="3" applyFont="1" applyFill="1"/>
    <xf numFmtId="0" fontId="18" fillId="3" borderId="8" xfId="0" applyFont="1" applyFill="1" applyBorder="1" applyAlignment="1">
      <alignment horizontal="center"/>
    </xf>
    <xf numFmtId="0" fontId="18" fillId="3" borderId="9" xfId="0" applyFont="1" applyFill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167" fontId="18" fillId="3" borderId="14" xfId="0" applyNumberFormat="1" applyFont="1" applyFill="1" applyBorder="1" applyAlignment="1">
      <alignment horizontal="center"/>
    </xf>
    <xf numFmtId="167" fontId="18" fillId="3" borderId="0" xfId="0" applyNumberFormat="1" applyFont="1" applyFill="1" applyAlignment="1">
      <alignment horizontal="center"/>
    </xf>
    <xf numFmtId="167" fontId="18" fillId="0" borderId="0" xfId="0" applyNumberFormat="1" applyFont="1" applyAlignment="1">
      <alignment horizontal="center"/>
    </xf>
    <xf numFmtId="167" fontId="18" fillId="0" borderId="15" xfId="0" applyNumberFormat="1" applyFont="1" applyBorder="1" applyAlignment="1">
      <alignment horizontal="center"/>
    </xf>
    <xf numFmtId="167" fontId="18" fillId="3" borderId="11" xfId="0" applyNumberFormat="1" applyFont="1" applyFill="1" applyBorder="1" applyAlignment="1">
      <alignment horizontal="center"/>
    </xf>
    <xf numFmtId="167" fontId="18" fillId="3" borderId="12" xfId="0" applyNumberFormat="1" applyFont="1" applyFill="1" applyBorder="1" applyAlignment="1">
      <alignment horizontal="center"/>
    </xf>
    <xf numFmtId="167" fontId="18" fillId="0" borderId="12" xfId="0" applyNumberFormat="1" applyFont="1" applyBorder="1" applyAlignment="1">
      <alignment horizontal="center"/>
    </xf>
    <xf numFmtId="167" fontId="18" fillId="0" borderId="13" xfId="0" applyNumberFormat="1" applyFont="1" applyBorder="1" applyAlignment="1">
      <alignment horizontal="center"/>
    </xf>
    <xf numFmtId="0" fontId="4" fillId="0" borderId="0" xfId="0" applyFont="1" applyBorder="1"/>
    <xf numFmtId="0" fontId="0" fillId="3" borderId="0" xfId="0" applyFill="1"/>
    <xf numFmtId="0" fontId="20" fillId="0" borderId="0" xfId="0" applyNumberFormat="1" applyFont="1" applyFill="1" applyBorder="1" applyAlignment="1" applyProtection="1">
      <alignment vertical="center"/>
    </xf>
    <xf numFmtId="0" fontId="20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/>
    <xf numFmtId="0" fontId="21" fillId="0" borderId="0" xfId="0" applyFont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center"/>
    </xf>
    <xf numFmtId="0" fontId="26" fillId="2" borderId="24" xfId="0" applyFont="1" applyFill="1" applyBorder="1" applyAlignment="1">
      <alignment horizontal="center" vertical="center" wrapText="1"/>
    </xf>
    <xf numFmtId="0" fontId="26" fillId="2" borderId="25" xfId="0" applyFont="1" applyFill="1" applyBorder="1" applyAlignment="1">
      <alignment horizontal="center" vertical="center" wrapText="1"/>
    </xf>
    <xf numFmtId="0" fontId="26" fillId="2" borderId="26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/>
    </xf>
    <xf numFmtId="0" fontId="23" fillId="0" borderId="1" xfId="0" applyFont="1" applyFill="1" applyBorder="1"/>
    <xf numFmtId="0" fontId="28" fillId="0" borderId="1" xfId="0" applyFont="1" applyBorder="1" applyAlignment="1">
      <alignment horizontal="left" vertical="top"/>
    </xf>
    <xf numFmtId="2" fontId="23" fillId="0" borderId="1" xfId="0" applyNumberFormat="1" applyFont="1" applyFill="1" applyBorder="1" applyAlignment="1">
      <alignment horizontal="center"/>
    </xf>
    <xf numFmtId="2" fontId="23" fillId="0" borderId="1" xfId="0" applyNumberFormat="1" applyFont="1" applyFill="1" applyBorder="1"/>
    <xf numFmtId="0" fontId="23" fillId="0" borderId="3" xfId="0" applyFont="1" applyBorder="1" applyAlignment="1">
      <alignment horizontal="center"/>
    </xf>
    <xf numFmtId="0" fontId="23" fillId="0" borderId="3" xfId="0" applyFont="1" applyBorder="1"/>
    <xf numFmtId="0" fontId="29" fillId="0" borderId="1" xfId="0" applyFont="1" applyBorder="1" applyAlignment="1">
      <alignment horizontal="center" vertical="top"/>
    </xf>
    <xf numFmtId="0" fontId="26" fillId="0" borderId="3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center"/>
    </xf>
    <xf numFmtId="164" fontId="4" fillId="0" borderId="0" xfId="0" applyNumberFormat="1" applyFont="1" applyBorder="1"/>
    <xf numFmtId="2" fontId="4" fillId="0" borderId="0" xfId="0" applyNumberFormat="1" applyFont="1" applyBorder="1"/>
    <xf numFmtId="0" fontId="4" fillId="0" borderId="0" xfId="0" applyFont="1" applyBorder="1" applyAlignment="1">
      <alignment horizontal="center" vertical="center" wrapText="1"/>
    </xf>
    <xf numFmtId="0" fontId="3" fillId="0" borderId="0" xfId="3" applyFont="1" applyBorder="1" applyAlignment="1">
      <alignment horizontal="left" vertical="center"/>
    </xf>
    <xf numFmtId="0" fontId="26" fillId="0" borderId="0" xfId="3" applyFont="1" applyBorder="1" applyAlignment="1">
      <alignment horizontal="left" vertical="center"/>
    </xf>
    <xf numFmtId="2" fontId="26" fillId="2" borderId="20" xfId="0" applyNumberFormat="1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left"/>
    </xf>
    <xf numFmtId="0" fontId="26" fillId="0" borderId="17" xfId="0" applyFont="1" applyBorder="1" applyAlignment="1">
      <alignment horizontal="left" vertical="center"/>
    </xf>
    <xf numFmtId="0" fontId="31" fillId="0" borderId="17" xfId="0" applyFont="1" applyBorder="1" applyAlignment="1">
      <alignment horizontal="center"/>
    </xf>
    <xf numFmtId="4" fontId="31" fillId="0" borderId="17" xfId="0" applyNumberFormat="1" applyFont="1" applyBorder="1" applyAlignment="1">
      <alignment horizontal="center"/>
    </xf>
    <xf numFmtId="2" fontId="31" fillId="0" borderId="17" xfId="0" applyNumberFormat="1" applyFont="1" applyBorder="1" applyAlignment="1">
      <alignment horizontal="center"/>
    </xf>
    <xf numFmtId="2" fontId="26" fillId="0" borderId="22" xfId="0" applyNumberFormat="1" applyFont="1" applyFill="1" applyBorder="1" applyAlignment="1">
      <alignment horizontal="left"/>
    </xf>
    <xf numFmtId="0" fontId="26" fillId="0" borderId="1" xfId="0" applyFont="1" applyBorder="1" applyAlignment="1">
      <alignment vertical="center"/>
    </xf>
    <xf numFmtId="0" fontId="31" fillId="0" borderId="1" xfId="0" applyFont="1" applyBorder="1" applyAlignment="1">
      <alignment horizontal="center"/>
    </xf>
    <xf numFmtId="4" fontId="31" fillId="0" borderId="1" xfId="0" applyNumberFormat="1" applyFont="1" applyBorder="1" applyAlignment="1">
      <alignment horizontal="center"/>
    </xf>
    <xf numFmtId="2" fontId="31" fillId="0" borderId="1" xfId="0" applyNumberFormat="1" applyFont="1" applyBorder="1" applyAlignment="1">
      <alignment horizontal="center"/>
    </xf>
    <xf numFmtId="2" fontId="31" fillId="0" borderId="22" xfId="0" applyNumberFormat="1" applyFont="1" applyFill="1" applyBorder="1" applyAlignment="1">
      <alignment horizontal="left" vertical="center"/>
    </xf>
    <xf numFmtId="0" fontId="31" fillId="0" borderId="1" xfId="4" applyFont="1" applyBorder="1" applyAlignment="1">
      <alignment horizontal="left" vertical="center" wrapText="1"/>
    </xf>
    <xf numFmtId="0" fontId="31" fillId="0" borderId="1" xfId="4" applyFont="1" applyBorder="1" applyAlignment="1">
      <alignment horizontal="center" vertical="center" wrapText="1"/>
    </xf>
    <xf numFmtId="49" fontId="31" fillId="0" borderId="22" xfId="0" applyNumberFormat="1" applyFont="1" applyBorder="1" applyAlignment="1">
      <alignment horizontal="left" vertical="center"/>
    </xf>
    <xf numFmtId="0" fontId="31" fillId="0" borderId="1" xfId="0" applyFont="1" applyBorder="1" applyAlignment="1">
      <alignment horizontal="left"/>
    </xf>
    <xf numFmtId="2" fontId="31" fillId="0" borderId="22" xfId="0" applyNumberFormat="1" applyFont="1" applyFill="1" applyBorder="1" applyAlignment="1">
      <alignment horizontal="left"/>
    </xf>
    <xf numFmtId="0" fontId="31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right" vertical="center"/>
    </xf>
    <xf numFmtId="4" fontId="31" fillId="0" borderId="1" xfId="0" applyNumberFormat="1" applyFont="1" applyBorder="1" applyAlignment="1">
      <alignment horizontal="right"/>
    </xf>
    <xf numFmtId="0" fontId="31" fillId="0" borderId="22" xfId="0" applyFont="1" applyBorder="1" applyAlignment="1">
      <alignment horizontal="left" vertical="center"/>
    </xf>
    <xf numFmtId="0" fontId="31" fillId="0" borderId="1" xfId="0" applyFont="1" applyBorder="1" applyAlignment="1">
      <alignment horizontal="right" vertical="center" wrapText="1"/>
    </xf>
    <xf numFmtId="0" fontId="31" fillId="0" borderId="1" xfId="0" applyFont="1" applyBorder="1" applyAlignment="1">
      <alignment vertical="center"/>
    </xf>
    <xf numFmtId="0" fontId="31" fillId="0" borderId="1" xfId="0" applyFont="1" applyBorder="1"/>
    <xf numFmtId="2" fontId="31" fillId="0" borderId="1" xfId="0" applyNumberFormat="1" applyFont="1" applyBorder="1"/>
    <xf numFmtId="0" fontId="31" fillId="0" borderId="19" xfId="0" applyFont="1" applyBorder="1" applyAlignment="1">
      <alignment horizontal="left" vertical="center"/>
    </xf>
    <xf numFmtId="0" fontId="31" fillId="0" borderId="20" xfId="0" applyFont="1" applyBorder="1" applyAlignment="1">
      <alignment horizontal="left"/>
    </xf>
    <xf numFmtId="0" fontId="31" fillId="0" borderId="20" xfId="0" applyFont="1" applyBorder="1" applyAlignment="1">
      <alignment horizontal="center"/>
    </xf>
    <xf numFmtId="4" fontId="31" fillId="0" borderId="20" xfId="0" applyNumberFormat="1" applyFont="1" applyBorder="1" applyAlignment="1">
      <alignment horizontal="center"/>
    </xf>
    <xf numFmtId="2" fontId="31" fillId="0" borderId="20" xfId="0" applyNumberFormat="1" applyFont="1" applyBorder="1" applyAlignment="1">
      <alignment horizontal="center"/>
    </xf>
    <xf numFmtId="4" fontId="31" fillId="0" borderId="21" xfId="0" applyNumberFormat="1" applyFont="1" applyBorder="1" applyAlignment="1">
      <alignment horizontal="center"/>
    </xf>
    <xf numFmtId="0" fontId="26" fillId="0" borderId="0" xfId="3" applyFont="1" applyBorder="1" applyAlignment="1">
      <alignment horizontal="center" vertical="center" wrapText="1"/>
    </xf>
    <xf numFmtId="4" fontId="26" fillId="0" borderId="18" xfId="0" applyNumberFormat="1" applyFont="1" applyBorder="1" applyAlignment="1">
      <alignment horizontal="center"/>
    </xf>
    <xf numFmtId="4" fontId="26" fillId="0" borderId="23" xfId="0" applyNumberFormat="1" applyFont="1" applyBorder="1" applyAlignment="1">
      <alignment horizontal="center"/>
    </xf>
    <xf numFmtId="0" fontId="26" fillId="0" borderId="23" xfId="0" applyFont="1" applyBorder="1"/>
    <xf numFmtId="4" fontId="26" fillId="0" borderId="23" xfId="0" applyNumberFormat="1" applyFont="1" applyBorder="1" applyAlignment="1">
      <alignment horizontal="center" vertical="center"/>
    </xf>
    <xf numFmtId="4" fontId="31" fillId="0" borderId="1" xfId="0" applyNumberFormat="1" applyFont="1" applyBorder="1" applyAlignment="1">
      <alignment horizontal="center" vertical="center"/>
    </xf>
    <xf numFmtId="2" fontId="31" fillId="0" borderId="1" xfId="0" applyNumberFormat="1" applyFont="1" applyBorder="1" applyAlignment="1">
      <alignment horizontal="center" vertical="center"/>
    </xf>
    <xf numFmtId="0" fontId="7" fillId="0" borderId="0" xfId="0" applyFont="1" applyFill="1"/>
    <xf numFmtId="0" fontId="31" fillId="0" borderId="22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vertical="center"/>
    </xf>
    <xf numFmtId="4" fontId="31" fillId="0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center"/>
    </xf>
    <xf numFmtId="4" fontId="26" fillId="0" borderId="23" xfId="0" applyNumberFormat="1" applyFont="1" applyFill="1" applyBorder="1" applyAlignment="1">
      <alignment horizontal="center"/>
    </xf>
    <xf numFmtId="0" fontId="31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/>
    </xf>
    <xf numFmtId="0" fontId="26" fillId="0" borderId="22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vertical="center"/>
    </xf>
    <xf numFmtId="0" fontId="31" fillId="0" borderId="1" xfId="0" applyFont="1" applyFill="1" applyBorder="1" applyAlignment="1">
      <alignment horizontal="center"/>
    </xf>
    <xf numFmtId="4" fontId="31" fillId="0" borderId="23" xfId="0" applyNumberFormat="1" applyFont="1" applyFill="1" applyBorder="1" applyAlignment="1">
      <alignment horizontal="center"/>
    </xf>
    <xf numFmtId="0" fontId="31" fillId="0" borderId="1" xfId="0" applyFont="1" applyFill="1" applyBorder="1" applyAlignment="1"/>
    <xf numFmtId="4" fontId="31" fillId="0" borderId="1" xfId="0" applyNumberFormat="1" applyFont="1" applyFill="1" applyBorder="1" applyAlignment="1"/>
    <xf numFmtId="4" fontId="31" fillId="0" borderId="1" xfId="0" applyNumberFormat="1" applyFont="1" applyFill="1" applyBorder="1"/>
    <xf numFmtId="0" fontId="31" fillId="0" borderId="0" xfId="0" applyNumberFormat="1" applyFont="1" applyFill="1" applyBorder="1" applyAlignment="1" applyProtection="1"/>
    <xf numFmtId="0" fontId="31" fillId="0" borderId="22" xfId="0" quotePrefix="1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/>
    </xf>
    <xf numFmtId="2" fontId="31" fillId="0" borderId="1" xfId="0" applyNumberFormat="1" applyFont="1" applyFill="1" applyBorder="1"/>
    <xf numFmtId="0" fontId="31" fillId="0" borderId="1" xfId="0" applyFont="1" applyFill="1" applyBorder="1" applyAlignment="1">
      <alignment horizontal="left" wrapText="1"/>
    </xf>
    <xf numFmtId="0" fontId="0" fillId="0" borderId="1" xfId="0" applyBorder="1" applyAlignment="1">
      <alignment horizontal="center"/>
    </xf>
    <xf numFmtId="2" fontId="32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32" fillId="2" borderId="1" xfId="0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6" fillId="2" borderId="25" xfId="0" applyFont="1" applyFill="1" applyBorder="1" applyAlignment="1">
      <alignment horizontal="center" vertical="center" wrapText="1"/>
    </xf>
    <xf numFmtId="0" fontId="26" fillId="2" borderId="20" xfId="0" applyFont="1" applyFill="1" applyBorder="1" applyAlignment="1">
      <alignment horizontal="center" vertical="center"/>
    </xf>
    <xf numFmtId="0" fontId="31" fillId="0" borderId="19" xfId="0" applyFont="1" applyFill="1" applyBorder="1" applyAlignment="1">
      <alignment horizontal="left" vertical="center"/>
    </xf>
    <xf numFmtId="0" fontId="31" fillId="0" borderId="20" xfId="0" applyFont="1" applyFill="1" applyBorder="1" applyAlignment="1">
      <alignment vertical="center"/>
    </xf>
    <xf numFmtId="0" fontId="31" fillId="0" borderId="20" xfId="0" applyFont="1" applyFill="1" applyBorder="1" applyAlignment="1">
      <alignment horizontal="center"/>
    </xf>
    <xf numFmtId="4" fontId="31" fillId="0" borderId="20" xfId="0" applyNumberFormat="1" applyFont="1" applyFill="1" applyBorder="1" applyAlignment="1">
      <alignment horizontal="center"/>
    </xf>
    <xf numFmtId="0" fontId="0" fillId="0" borderId="20" xfId="0" applyBorder="1"/>
    <xf numFmtId="2" fontId="31" fillId="0" borderId="20" xfId="0" applyNumberFormat="1" applyFont="1" applyFill="1" applyBorder="1" applyAlignment="1">
      <alignment horizontal="center"/>
    </xf>
    <xf numFmtId="0" fontId="31" fillId="0" borderId="20" xfId="0" applyNumberFormat="1" applyFont="1" applyFill="1" applyBorder="1" applyAlignment="1" applyProtection="1"/>
    <xf numFmtId="4" fontId="31" fillId="0" borderId="21" xfId="0" applyNumberFormat="1" applyFont="1" applyFill="1" applyBorder="1" applyAlignment="1">
      <alignment horizontal="center"/>
    </xf>
    <xf numFmtId="0" fontId="31" fillId="0" borderId="1" xfId="0" applyFont="1" applyFill="1" applyBorder="1" applyAlignment="1">
      <alignment horizontal="right" vertical="center"/>
    </xf>
    <xf numFmtId="0" fontId="26" fillId="0" borderId="17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3" fillId="0" borderId="23" xfId="0" applyFont="1" applyFill="1" applyBorder="1"/>
    <xf numFmtId="0" fontId="28" fillId="0" borderId="22" xfId="0" applyFont="1" applyBorder="1" applyAlignment="1">
      <alignment horizontal="left" vertical="top"/>
    </xf>
    <xf numFmtId="2" fontId="23" fillId="0" borderId="23" xfId="0" applyNumberFormat="1" applyFont="1" applyFill="1" applyBorder="1"/>
    <xf numFmtId="0" fontId="28" fillId="0" borderId="22" xfId="0" applyFont="1" applyBorder="1" applyAlignment="1">
      <alignment horizontal="left" vertical="center"/>
    </xf>
    <xf numFmtId="0" fontId="28" fillId="0" borderId="19" xfId="0" applyFont="1" applyBorder="1" applyAlignment="1">
      <alignment horizontal="left" vertical="top"/>
    </xf>
    <xf numFmtId="0" fontId="24" fillId="0" borderId="20" xfId="0" applyFont="1" applyFill="1" applyBorder="1" applyAlignment="1">
      <alignment horizontal="center"/>
    </xf>
    <xf numFmtId="2" fontId="23" fillId="0" borderId="20" xfId="0" applyNumberFormat="1" applyFont="1" applyFill="1" applyBorder="1" applyAlignment="1">
      <alignment horizontal="center"/>
    </xf>
    <xf numFmtId="0" fontId="23" fillId="0" borderId="20" xfId="0" applyFont="1" applyFill="1" applyBorder="1"/>
    <xf numFmtId="2" fontId="23" fillId="0" borderId="21" xfId="0" applyNumberFormat="1" applyFont="1" applyFill="1" applyBorder="1"/>
    <xf numFmtId="17" fontId="21" fillId="0" borderId="0" xfId="0" applyNumberFormat="1" applyFont="1" applyAlignment="1">
      <alignment horizontal="left"/>
    </xf>
    <xf numFmtId="0" fontId="21" fillId="0" borderId="0" xfId="0" applyFont="1" applyAlignment="1">
      <alignment horizontal="left"/>
    </xf>
    <xf numFmtId="0" fontId="30" fillId="0" borderId="0" xfId="3" applyFont="1" applyBorder="1" applyAlignment="1">
      <alignment horizontal="center" vertical="center"/>
    </xf>
    <xf numFmtId="167" fontId="10" fillId="0" borderId="0" xfId="0" applyNumberFormat="1" applyFont="1" applyBorder="1" applyAlignment="1">
      <alignment horizontal="right"/>
    </xf>
    <xf numFmtId="0" fontId="17" fillId="0" borderId="0" xfId="3" applyFont="1" applyBorder="1" applyAlignment="1">
      <alignment horizontal="center"/>
    </xf>
    <xf numFmtId="167" fontId="13" fillId="0" borderId="0" xfId="0" applyNumberFormat="1" applyFont="1" applyBorder="1" applyAlignment="1">
      <alignment horizontal="right"/>
    </xf>
    <xf numFmtId="0" fontId="15" fillId="0" borderId="0" xfId="3" applyFont="1" applyBorder="1" applyAlignment="1">
      <alignment horizontal="center"/>
    </xf>
    <xf numFmtId="168" fontId="33" fillId="0" borderId="0" xfId="3" applyNumberFormat="1" applyFont="1" applyFill="1" applyBorder="1" applyAlignment="1" applyProtection="1">
      <alignment horizontal="right"/>
      <protection locked="0"/>
    </xf>
    <xf numFmtId="43" fontId="34" fillId="0" borderId="0" xfId="1" applyFont="1" applyFill="1" applyBorder="1" applyAlignment="1" applyProtection="1">
      <alignment horizontal="center"/>
      <protection locked="0"/>
    </xf>
    <xf numFmtId="4" fontId="34" fillId="0" borderId="0" xfId="0" applyNumberFormat="1" applyFont="1" applyFill="1" applyBorder="1" applyAlignment="1"/>
    <xf numFmtId="4" fontId="33" fillId="0" borderId="0" xfId="0" applyNumberFormat="1" applyFont="1" applyFill="1" applyBorder="1" applyAlignment="1"/>
    <xf numFmtId="0" fontId="34" fillId="0" borderId="0" xfId="0" applyFont="1" applyFill="1" applyBorder="1" applyAlignment="1">
      <alignment horizontal="left"/>
    </xf>
    <xf numFmtId="0" fontId="34" fillId="0" borderId="0" xfId="0" applyFont="1" applyFill="1" applyBorder="1" applyAlignment="1"/>
    <xf numFmtId="4" fontId="33" fillId="0" borderId="0" xfId="0" applyNumberFormat="1" applyFont="1" applyFill="1" applyBorder="1" applyAlignment="1">
      <alignment horizontal="center"/>
    </xf>
    <xf numFmtId="0" fontId="34" fillId="0" borderId="28" xfId="0" applyFont="1" applyFill="1" applyBorder="1" applyAlignment="1"/>
    <xf numFmtId="0" fontId="34" fillId="0" borderId="1" xfId="0" applyFont="1" applyFill="1" applyBorder="1" applyAlignment="1">
      <alignment horizontal="center" vertical="center"/>
    </xf>
    <xf numFmtId="4" fontId="34" fillId="0" borderId="1" xfId="0" applyNumberFormat="1" applyFont="1" applyFill="1" applyBorder="1" applyAlignment="1">
      <alignment vertical="center"/>
    </xf>
    <xf numFmtId="0" fontId="34" fillId="0" borderId="1" xfId="0" applyFont="1" applyFill="1" applyBorder="1" applyAlignment="1">
      <alignment horizontal="center" wrapText="1"/>
    </xf>
    <xf numFmtId="0" fontId="34" fillId="0" borderId="1" xfId="0" applyFont="1" applyFill="1" applyBorder="1" applyAlignment="1">
      <alignment horizontal="center" vertical="center" wrapText="1"/>
    </xf>
    <xf numFmtId="4" fontId="34" fillId="0" borderId="1" xfId="0" applyNumberFormat="1" applyFont="1" applyFill="1" applyBorder="1" applyAlignment="1">
      <alignment horizontal="center" wrapText="1"/>
    </xf>
    <xf numFmtId="0" fontId="33" fillId="0" borderId="28" xfId="0" applyFont="1" applyFill="1" applyBorder="1" applyAlignment="1"/>
    <xf numFmtId="4" fontId="34" fillId="0" borderId="1" xfId="0" applyNumberFormat="1" applyFont="1" applyFill="1" applyBorder="1" applyAlignment="1">
      <alignment horizontal="center" vertical="center"/>
    </xf>
    <xf numFmtId="4" fontId="34" fillId="0" borderId="1" xfId="0" applyNumberFormat="1" applyFont="1" applyFill="1" applyBorder="1" applyAlignment="1"/>
    <xf numFmtId="0" fontId="34" fillId="0" borderId="1" xfId="0" applyFont="1" applyFill="1" applyBorder="1" applyAlignment="1">
      <alignment horizontal="center"/>
    </xf>
    <xf numFmtId="12" fontId="34" fillId="0" borderId="1" xfId="0" applyNumberFormat="1" applyFont="1" applyFill="1" applyBorder="1" applyAlignment="1">
      <alignment horizontal="center"/>
    </xf>
    <xf numFmtId="4" fontId="34" fillId="0" borderId="1" xfId="0" applyNumberFormat="1" applyFont="1" applyFill="1" applyBorder="1" applyAlignment="1">
      <alignment horizontal="center"/>
    </xf>
    <xf numFmtId="2" fontId="34" fillId="0" borderId="1" xfId="0" applyNumberFormat="1" applyFont="1" applyFill="1" applyBorder="1" applyAlignment="1">
      <alignment horizontal="center"/>
    </xf>
    <xf numFmtId="4" fontId="34" fillId="0" borderId="0" xfId="0" applyNumberFormat="1" applyFont="1" applyFill="1" applyBorder="1" applyAlignment="1">
      <alignment horizontal="right" vertical="center"/>
    </xf>
    <xf numFmtId="0" fontId="33" fillId="2" borderId="28" xfId="0" applyFont="1" applyFill="1" applyBorder="1" applyAlignment="1">
      <alignment vertical="center"/>
    </xf>
    <xf numFmtId="0" fontId="33" fillId="2" borderId="1" xfId="0" applyFont="1" applyFill="1" applyBorder="1" applyAlignment="1">
      <alignment horizontal="center" vertical="center"/>
    </xf>
    <xf numFmtId="4" fontId="33" fillId="2" borderId="1" xfId="0" applyNumberFormat="1" applyFont="1" applyFill="1" applyBorder="1" applyAlignment="1">
      <alignment vertical="center"/>
    </xf>
    <xf numFmtId="0" fontId="33" fillId="2" borderId="1" xfId="0" applyFont="1" applyFill="1" applyBorder="1" applyAlignment="1">
      <alignment horizontal="center" vertical="center" wrapText="1"/>
    </xf>
    <xf numFmtId="4" fontId="33" fillId="2" borderId="1" xfId="0" applyNumberFormat="1" applyFont="1" applyFill="1" applyBorder="1" applyAlignment="1">
      <alignment horizontal="center" vertical="center" wrapText="1"/>
    </xf>
    <xf numFmtId="4" fontId="33" fillId="0" borderId="1" xfId="0" applyNumberFormat="1" applyFont="1" applyFill="1" applyBorder="1" applyAlignment="1"/>
    <xf numFmtId="4" fontId="33" fillId="0" borderId="1" xfId="0" applyNumberFormat="1" applyFont="1" applyFill="1" applyBorder="1" applyAlignment="1">
      <alignment horizontal="center"/>
    </xf>
    <xf numFmtId="0" fontId="21" fillId="0" borderId="0" xfId="0" applyFont="1" applyAlignment="1"/>
    <xf numFmtId="4" fontId="14" fillId="0" borderId="0" xfId="0" applyNumberFormat="1" applyFont="1" applyAlignment="1">
      <alignment horizontal="right"/>
    </xf>
    <xf numFmtId="0" fontId="27" fillId="0" borderId="3" xfId="0" applyFont="1" applyBorder="1" applyAlignment="1">
      <alignment horizontal="left" vertical="top"/>
    </xf>
    <xf numFmtId="2" fontId="27" fillId="0" borderId="16" xfId="0" applyNumberFormat="1" applyFont="1" applyBorder="1" applyAlignment="1">
      <alignment horizontal="left" vertical="top"/>
    </xf>
    <xf numFmtId="0" fontId="27" fillId="0" borderId="22" xfId="0" applyFont="1" applyBorder="1" applyAlignment="1">
      <alignment horizontal="left" vertical="top"/>
    </xf>
    <xf numFmtId="0" fontId="28" fillId="0" borderId="1" xfId="0" applyFont="1" applyBorder="1" applyAlignment="1">
      <alignment horizontal="left" vertical="top" wrapText="1"/>
    </xf>
    <xf numFmtId="0" fontId="36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17" fontId="21" fillId="0" borderId="0" xfId="0" applyNumberFormat="1" applyFont="1" applyAlignment="1">
      <alignment horizontal="left"/>
    </xf>
    <xf numFmtId="0" fontId="21" fillId="0" borderId="0" xfId="0" applyFont="1" applyAlignment="1">
      <alignment horizontal="left"/>
    </xf>
    <xf numFmtId="0" fontId="26" fillId="2" borderId="25" xfId="0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left" vertical="top" wrapText="1"/>
    </xf>
    <xf numFmtId="0" fontId="25" fillId="0" borderId="0" xfId="0" applyFont="1" applyFill="1" applyAlignment="1">
      <alignment horizontal="center"/>
    </xf>
    <xf numFmtId="0" fontId="23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/>
    </xf>
    <xf numFmtId="0" fontId="23" fillId="0" borderId="20" xfId="0" applyFont="1" applyFill="1" applyBorder="1" applyAlignment="1">
      <alignment horizontal="left"/>
    </xf>
    <xf numFmtId="0" fontId="27" fillId="0" borderId="17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32" fillId="2" borderId="1" xfId="0" applyFont="1" applyFill="1" applyBorder="1" applyAlignment="1">
      <alignment horizontal="center" vertical="center"/>
    </xf>
    <xf numFmtId="0" fontId="32" fillId="2" borderId="27" xfId="0" applyFont="1" applyFill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/>
    </xf>
    <xf numFmtId="0" fontId="35" fillId="0" borderId="0" xfId="3" applyFont="1" applyBorder="1" applyAlignment="1">
      <alignment horizontal="center" vertical="center"/>
    </xf>
    <xf numFmtId="0" fontId="26" fillId="0" borderId="0" xfId="3" applyFont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/>
    </xf>
    <xf numFmtId="0" fontId="26" fillId="2" borderId="21" xfId="0" applyFont="1" applyFill="1" applyBorder="1" applyAlignment="1">
      <alignment horizontal="center" vertical="center"/>
    </xf>
    <xf numFmtId="0" fontId="26" fillId="2" borderId="16" xfId="0" applyFont="1" applyFill="1" applyBorder="1" applyAlignment="1">
      <alignment horizontal="center" vertical="center" wrapText="1"/>
    </xf>
    <xf numFmtId="0" fontId="26" fillId="2" borderId="19" xfId="0" applyFont="1" applyFill="1" applyBorder="1" applyAlignment="1">
      <alignment horizontal="center" vertical="center" wrapText="1"/>
    </xf>
    <xf numFmtId="0" fontId="26" fillId="2" borderId="17" xfId="0" applyFont="1" applyFill="1" applyBorder="1" applyAlignment="1">
      <alignment horizontal="center" vertical="center"/>
    </xf>
    <xf numFmtId="0" fontId="26" fillId="2" borderId="20" xfId="0" applyFont="1" applyFill="1" applyBorder="1" applyAlignment="1">
      <alignment horizontal="center" vertical="center"/>
    </xf>
  </cellXfs>
  <cellStyles count="5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lando\Desktop\EXP.TECNICO-CARHUACOCHA2020\04-PLANILLA%20DE%20METRADOS\4.2%20PLANILLA%20DE%20METRADOS\1.00%20PLANILLA%20DE%20METRADOS%20CARHUACOCH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P.%20TEC.%20ALTO%20CHICAMA\04.%20PLANILLA%20DE%20METRADOS%20OK\METRADOS%20ALTO%20CHICAM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EÑO TOTAL"/>
      <sheetName val="RESUMEN DE METRADOS"/>
      <sheetName val="01.01. OBRAS. PROVIC."/>
      <sheetName val="1.2SEGURIDAD"/>
      <sheetName val="1.3CAPA."/>
      <sheetName val="1.4MITIGA"/>
      <sheetName val="1.05CAPTACION"/>
      <sheetName val="1.07 LINE CONDUCC."/>
      <sheetName val="1.06. CRP T-6"/>
      <sheetName val="1.08. VAL. PURGA"/>
      <sheetName val="1.09. VAL. AIRE"/>
      <sheetName val="1.09.CAMARAREUNION"/>
      <sheetName val="1.08. RESERV15 M3"/>
      <sheetName val="1.11. LINEA ADUCC. Y RED DIST"/>
      <sheetName val="1.12. CRP 7"/>
      <sheetName val="02.07 VALV AIRE"/>
      <sheetName val="1.13. CAJA DE VALV. CONTROL"/>
      <sheetName val="1.14. CONEXIONES DOMIC."/>
      <sheetName val="1.15. LAVAD DE GRANITO"/>
      <sheetName val="1.16. UBS"/>
      <sheetName val="04.0 MITIGACION"/>
      <sheetName val="ACERO"/>
      <sheetName val="ACEROCR"/>
    </sheetNames>
    <sheetDataSet>
      <sheetData sheetId="0"/>
      <sheetData sheetId="1">
        <row r="2">
          <cell r="A2" t="str">
            <v xml:space="preserve">Obra: </v>
          </cell>
        </row>
        <row r="3">
          <cell r="A3" t="str">
            <v>Fecha:</v>
          </cell>
        </row>
        <row r="4">
          <cell r="A4" t="str">
            <v>Cliente:</v>
          </cell>
          <cell r="B4" t="str">
            <v>MUNICIPALIDAD DISTRITAL DE CHILLIA</v>
          </cell>
        </row>
        <row r="5">
          <cell r="A5" t="str">
            <v>Lugar: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O P"/>
      <sheetName val="CP01"/>
      <sheetName val="CRP 6 Y 7"/>
      <sheetName val="R. 40m3"/>
      <sheetName val="Cas Val. R"/>
      <sheetName val="PA"/>
      <sheetName val="LC"/>
      <sheetName val="R Dist"/>
      <sheetName val="Valv. Co"/>
      <sheetName val="CD"/>
      <sheetName val="Lavad"/>
      <sheetName val="Acero"/>
    </sheetNames>
    <sheetDataSet>
      <sheetData sheetId="0" refreshError="1">
        <row r="12">
          <cell r="C12" t="str">
            <v>glb</v>
          </cell>
        </row>
        <row r="13">
          <cell r="C13" t="str">
            <v>glb</v>
          </cell>
        </row>
        <row r="14">
          <cell r="C14" t="str">
            <v>glb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12"/>
  <sheetViews>
    <sheetView view="pageBreakPreview" zoomScale="110" zoomScaleNormal="100" zoomScaleSheetLayoutView="110" workbookViewId="0">
      <selection activeCell="D20" sqref="D20"/>
    </sheetView>
  </sheetViews>
  <sheetFormatPr baseColWidth="10" defaultRowHeight="13.2" x14ac:dyDescent="0.25"/>
  <sheetData>
    <row r="1" spans="1:13" ht="18" x14ac:dyDescent="0.35">
      <c r="A1" s="203" t="s">
        <v>84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3" ht="25.2" customHeight="1" x14ac:dyDescent="0.25">
      <c r="A2" s="53" t="str">
        <f>'[1]RESUMEN DE METRADOS'!A2</f>
        <v xml:space="preserve">Obra: </v>
      </c>
      <c r="B2" s="204" t="s">
        <v>169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</row>
    <row r="3" spans="1:13" ht="13.8" x14ac:dyDescent="0.3">
      <c r="A3" s="54" t="str">
        <f>'[1]RESUMEN DE METRADOS'!A3</f>
        <v>Fecha:</v>
      </c>
      <c r="B3" s="205">
        <v>43895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</row>
    <row r="4" spans="1:13" ht="13.8" x14ac:dyDescent="0.3">
      <c r="A4" s="54" t="str">
        <f>'[1]RESUMEN DE METRADOS'!A4</f>
        <v>Cliente:</v>
      </c>
      <c r="B4" s="206" t="str">
        <f>'[1]RESUMEN DE METRADOS'!B4</f>
        <v>MUNICIPALIDAD DISTRITAL DE CHILLIA</v>
      </c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</row>
    <row r="5" spans="1:13" ht="13.8" x14ac:dyDescent="0.3">
      <c r="A5" s="54" t="str">
        <f>'[1]RESUMEN DE METRADOS'!A5</f>
        <v>Lugar:</v>
      </c>
      <c r="B5" s="55" t="s">
        <v>85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3" ht="14.4" thickBot="1" x14ac:dyDescent="0.3">
      <c r="A6" s="57"/>
      <c r="B6" s="57"/>
      <c r="C6" s="57"/>
      <c r="D6" s="57"/>
      <c r="E6" s="57"/>
      <c r="F6" s="57"/>
      <c r="G6" s="57"/>
      <c r="H6" s="58"/>
      <c r="I6" s="57"/>
      <c r="J6" s="57"/>
      <c r="K6" s="57"/>
      <c r="L6" s="57"/>
      <c r="M6" s="57"/>
    </row>
    <row r="7" spans="1:13" ht="14.4" thickBot="1" x14ac:dyDescent="0.3">
      <c r="A7" s="59" t="s">
        <v>71</v>
      </c>
      <c r="B7" s="207" t="s">
        <v>72</v>
      </c>
      <c r="C7" s="207"/>
      <c r="D7" s="207"/>
      <c r="E7" s="207"/>
      <c r="F7" s="207"/>
      <c r="G7" s="207"/>
      <c r="H7" s="60" t="s">
        <v>3</v>
      </c>
      <c r="I7" s="60" t="s">
        <v>73</v>
      </c>
      <c r="J7" s="60" t="s">
        <v>74</v>
      </c>
      <c r="K7" s="60" t="s">
        <v>75</v>
      </c>
      <c r="L7" s="60" t="s">
        <v>76</v>
      </c>
      <c r="M7" s="61" t="s">
        <v>0</v>
      </c>
    </row>
    <row r="8" spans="1:13" ht="13.8" x14ac:dyDescent="0.25">
      <c r="A8" s="199" t="s">
        <v>89</v>
      </c>
      <c r="B8" s="208" t="s">
        <v>90</v>
      </c>
      <c r="C8" s="208"/>
      <c r="D8" s="208"/>
      <c r="E8" s="208"/>
      <c r="F8" s="208"/>
      <c r="G8" s="208"/>
      <c r="H8" s="67"/>
      <c r="I8" s="68"/>
      <c r="J8" s="68"/>
      <c r="K8" s="68"/>
      <c r="L8" s="68"/>
      <c r="M8" s="68"/>
    </row>
    <row r="9" spans="1:13" ht="13.8" x14ac:dyDescent="0.25">
      <c r="A9" s="64" t="s">
        <v>91</v>
      </c>
      <c r="B9" s="202" t="s">
        <v>92</v>
      </c>
      <c r="C9" s="202"/>
      <c r="D9" s="202"/>
      <c r="E9" s="202"/>
      <c r="F9" s="202"/>
      <c r="G9" s="202"/>
      <c r="H9" s="69" t="s">
        <v>69</v>
      </c>
      <c r="I9" s="65">
        <v>1</v>
      </c>
      <c r="J9" s="63"/>
      <c r="K9" s="63"/>
      <c r="L9" s="63"/>
      <c r="M9" s="66">
        <f>I9</f>
        <v>1</v>
      </c>
    </row>
    <row r="10" spans="1:13" ht="13.8" x14ac:dyDescent="0.25">
      <c r="A10" s="64" t="s">
        <v>93</v>
      </c>
      <c r="B10" s="202" t="s">
        <v>94</v>
      </c>
      <c r="C10" s="202"/>
      <c r="D10" s="202"/>
      <c r="E10" s="202"/>
      <c r="F10" s="202"/>
      <c r="G10" s="202"/>
      <c r="H10" s="69" t="s">
        <v>69</v>
      </c>
      <c r="I10" s="65">
        <v>1</v>
      </c>
      <c r="J10" s="63"/>
      <c r="K10" s="63"/>
      <c r="L10" s="63"/>
      <c r="M10" s="66">
        <f>I10</f>
        <v>1</v>
      </c>
    </row>
    <row r="11" spans="1:13" ht="13.8" x14ac:dyDescent="0.25">
      <c r="A11" s="64" t="s">
        <v>95</v>
      </c>
      <c r="B11" s="202" t="s">
        <v>96</v>
      </c>
      <c r="C11" s="202"/>
      <c r="D11" s="202"/>
      <c r="E11" s="202"/>
      <c r="F11" s="202"/>
      <c r="G11" s="202"/>
      <c r="H11" s="69" t="s">
        <v>69</v>
      </c>
      <c r="I11" s="65">
        <v>1</v>
      </c>
      <c r="J11" s="63"/>
      <c r="K11" s="63"/>
      <c r="L11" s="63"/>
      <c r="M11" s="66">
        <f>I11</f>
        <v>1</v>
      </c>
    </row>
    <row r="12" spans="1:13" ht="13.8" x14ac:dyDescent="0.25">
      <c r="A12" s="57"/>
      <c r="B12" s="57"/>
      <c r="C12" s="57"/>
      <c r="D12" s="57"/>
      <c r="E12" s="57"/>
      <c r="F12" s="57"/>
      <c r="G12" s="57"/>
      <c r="H12" s="58"/>
      <c r="I12" s="57"/>
      <c r="J12" s="57"/>
      <c r="K12" s="57"/>
      <c r="L12" s="57"/>
      <c r="M12" s="57"/>
    </row>
  </sheetData>
  <mergeCells count="9">
    <mergeCell ref="B9:G9"/>
    <mergeCell ref="B10:G10"/>
    <mergeCell ref="B11:G11"/>
    <mergeCell ref="A1:M1"/>
    <mergeCell ref="B2:M2"/>
    <mergeCell ref="B3:M3"/>
    <mergeCell ref="B4:M4"/>
    <mergeCell ref="B7:G7"/>
    <mergeCell ref="B8:G8"/>
  </mergeCells>
  <pageMargins left="0.7" right="0.7" top="0.75" bottom="0.75" header="0.3" footer="0.3"/>
  <pageSetup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M13"/>
  <sheetViews>
    <sheetView view="pageBreakPreview" zoomScale="90" zoomScaleNormal="100" zoomScaleSheetLayoutView="90" workbookViewId="0">
      <selection activeCell="D28" sqref="D28"/>
    </sheetView>
  </sheetViews>
  <sheetFormatPr baseColWidth="10" defaultRowHeight="13.2" x14ac:dyDescent="0.25"/>
  <sheetData>
    <row r="1" spans="1:13" ht="18" x14ac:dyDescent="0.35">
      <c r="A1" s="203" t="s">
        <v>84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3" ht="30.6" customHeight="1" x14ac:dyDescent="0.25">
      <c r="A2" s="53" t="str">
        <f>'[1]RESUMEN DE METRADOS'!A2</f>
        <v xml:space="preserve">Obra: </v>
      </c>
      <c r="B2" s="204" t="s">
        <v>169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</row>
    <row r="3" spans="1:13" ht="13.8" x14ac:dyDescent="0.3">
      <c r="A3" s="54" t="str">
        <f>'[1]RESUMEN DE METRADOS'!A3</f>
        <v>Fecha:</v>
      </c>
      <c r="B3" s="205">
        <v>43895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</row>
    <row r="4" spans="1:13" ht="13.8" x14ac:dyDescent="0.3">
      <c r="A4" s="54" t="str">
        <f>'[1]RESUMEN DE METRADOS'!A4</f>
        <v>Cliente:</v>
      </c>
      <c r="B4" s="206" t="str">
        <f>'[1]RESUMEN DE METRADOS'!B4</f>
        <v>MUNICIPALIDAD DISTRITAL DE CHILLIA</v>
      </c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</row>
    <row r="5" spans="1:13" ht="13.8" x14ac:dyDescent="0.3">
      <c r="A5" s="54" t="str">
        <f>'[1]RESUMEN DE METRADOS'!A5</f>
        <v>Lugar:</v>
      </c>
      <c r="B5" s="55" t="s">
        <v>85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3" ht="14.4" thickBot="1" x14ac:dyDescent="0.3">
      <c r="A6" s="57"/>
      <c r="B6" s="57"/>
      <c r="C6" s="57"/>
      <c r="D6" s="57"/>
      <c r="E6" s="57"/>
      <c r="F6" s="57"/>
      <c r="G6" s="57"/>
      <c r="H6" s="58"/>
      <c r="I6" s="57"/>
      <c r="J6" s="57"/>
      <c r="K6" s="57"/>
      <c r="L6" s="57"/>
      <c r="M6" s="57"/>
    </row>
    <row r="7" spans="1:13" ht="14.4" thickBot="1" x14ac:dyDescent="0.3">
      <c r="A7" s="59" t="s">
        <v>71</v>
      </c>
      <c r="B7" s="207" t="s">
        <v>72</v>
      </c>
      <c r="C7" s="207"/>
      <c r="D7" s="207"/>
      <c r="E7" s="207"/>
      <c r="F7" s="207"/>
      <c r="G7" s="207"/>
      <c r="H7" s="60" t="s">
        <v>3</v>
      </c>
      <c r="I7" s="60" t="s">
        <v>73</v>
      </c>
      <c r="J7" s="60" t="s">
        <v>74</v>
      </c>
      <c r="K7" s="60" t="s">
        <v>75</v>
      </c>
      <c r="L7" s="60" t="s">
        <v>76</v>
      </c>
      <c r="M7" s="61" t="s">
        <v>0</v>
      </c>
    </row>
    <row r="8" spans="1:13" ht="13.8" x14ac:dyDescent="0.25">
      <c r="A8" s="199" t="s">
        <v>172</v>
      </c>
      <c r="B8" s="208" t="s">
        <v>102</v>
      </c>
      <c r="C8" s="208"/>
      <c r="D8" s="208"/>
      <c r="E8" s="208"/>
      <c r="F8" s="208"/>
      <c r="G8" s="208"/>
      <c r="H8" s="70"/>
      <c r="I8" s="68"/>
      <c r="J8" s="68"/>
      <c r="K8" s="68"/>
      <c r="L8" s="68"/>
      <c r="M8" s="68"/>
    </row>
    <row r="9" spans="1:13" ht="13.8" x14ac:dyDescent="0.25">
      <c r="A9" s="64" t="s">
        <v>117</v>
      </c>
      <c r="B9" s="202" t="s">
        <v>104</v>
      </c>
      <c r="C9" s="202"/>
      <c r="D9" s="202"/>
      <c r="E9" s="202"/>
      <c r="F9" s="202"/>
      <c r="G9" s="202"/>
      <c r="H9" s="69" t="s">
        <v>69</v>
      </c>
      <c r="I9" s="65">
        <v>1</v>
      </c>
      <c r="J9" s="63"/>
      <c r="K9" s="63"/>
      <c r="L9" s="63"/>
      <c r="M9" s="66">
        <f>I9</f>
        <v>1</v>
      </c>
    </row>
    <row r="10" spans="1:13" ht="13.8" x14ac:dyDescent="0.25">
      <c r="A10" s="64" t="s">
        <v>118</v>
      </c>
      <c r="B10" s="202" t="s">
        <v>105</v>
      </c>
      <c r="C10" s="202"/>
      <c r="D10" s="202"/>
      <c r="E10" s="202"/>
      <c r="F10" s="202"/>
      <c r="G10" s="202"/>
      <c r="H10" s="69" t="s">
        <v>69</v>
      </c>
      <c r="I10" s="65">
        <v>1</v>
      </c>
      <c r="J10" s="63"/>
      <c r="K10" s="63"/>
      <c r="L10" s="63"/>
      <c r="M10" s="66">
        <f>I10</f>
        <v>1</v>
      </c>
    </row>
    <row r="11" spans="1:13" ht="13.8" x14ac:dyDescent="0.25">
      <c r="A11" s="64" t="s">
        <v>119</v>
      </c>
      <c r="B11" s="202" t="s">
        <v>106</v>
      </c>
      <c r="C11" s="202"/>
      <c r="D11" s="202"/>
      <c r="E11" s="202"/>
      <c r="F11" s="202"/>
      <c r="G11" s="202"/>
      <c r="H11" s="69" t="s">
        <v>69</v>
      </c>
      <c r="I11" s="65">
        <v>1</v>
      </c>
      <c r="J11" s="63"/>
      <c r="K11" s="63"/>
      <c r="L11" s="63"/>
      <c r="M11" s="66">
        <f>I11</f>
        <v>1</v>
      </c>
    </row>
    <row r="12" spans="1:13" ht="13.8" x14ac:dyDescent="0.25">
      <c r="A12" s="64" t="s">
        <v>120</v>
      </c>
      <c r="B12" s="202" t="s">
        <v>107</v>
      </c>
      <c r="C12" s="202"/>
      <c r="D12" s="202"/>
      <c r="E12" s="202"/>
      <c r="F12" s="202"/>
      <c r="G12" s="202"/>
      <c r="H12" s="69" t="s">
        <v>69</v>
      </c>
      <c r="I12" s="65">
        <v>1</v>
      </c>
      <c r="J12" s="63"/>
      <c r="K12" s="63"/>
      <c r="L12" s="63"/>
      <c r="M12" s="66">
        <f>I12</f>
        <v>1</v>
      </c>
    </row>
    <row r="13" spans="1:13" ht="13.8" x14ac:dyDescent="0.25">
      <c r="A13" s="57"/>
      <c r="B13" s="57"/>
      <c r="C13" s="57"/>
      <c r="D13" s="57"/>
      <c r="E13" s="57"/>
      <c r="F13" s="57"/>
      <c r="G13" s="57"/>
      <c r="H13" s="58"/>
      <c r="I13" s="57"/>
      <c r="J13" s="57"/>
      <c r="K13" s="57"/>
      <c r="L13" s="57"/>
      <c r="M13" s="57"/>
    </row>
  </sheetData>
  <mergeCells count="10">
    <mergeCell ref="B9:G9"/>
    <mergeCell ref="B10:G10"/>
    <mergeCell ref="B11:G11"/>
    <mergeCell ref="B12:G12"/>
    <mergeCell ref="A1:M1"/>
    <mergeCell ref="B2:M2"/>
    <mergeCell ref="B3:M3"/>
    <mergeCell ref="B4:M4"/>
    <mergeCell ref="B7:G7"/>
    <mergeCell ref="B8:G8"/>
  </mergeCells>
  <pageMargins left="0.7" right="0.7" top="0.75" bottom="0.75" header="0.3" footer="0.3"/>
  <pageSetup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M12"/>
  <sheetViews>
    <sheetView view="pageBreakPreview" zoomScale="110" zoomScaleNormal="100" zoomScaleSheetLayoutView="110" workbookViewId="0">
      <selection activeCell="E20" sqref="E20"/>
    </sheetView>
  </sheetViews>
  <sheetFormatPr baseColWidth="10" defaultRowHeight="13.2" x14ac:dyDescent="0.25"/>
  <sheetData>
    <row r="1" spans="1:13" ht="15.6" x14ac:dyDescent="0.3">
      <c r="A1" s="209" t="s">
        <v>84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</row>
    <row r="2" spans="1:13" ht="24.6" customHeight="1" x14ac:dyDescent="0.25">
      <c r="A2" s="53" t="str">
        <f>'[1]RESUMEN DE METRADOS'!A2</f>
        <v xml:space="preserve">Obra: </v>
      </c>
      <c r="B2" s="204" t="s">
        <v>169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</row>
    <row r="3" spans="1:13" ht="13.8" x14ac:dyDescent="0.3">
      <c r="A3" s="54" t="str">
        <f>'[1]RESUMEN DE METRADOS'!A3</f>
        <v>Fecha:</v>
      </c>
      <c r="B3" s="205">
        <v>43895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</row>
    <row r="4" spans="1:13" ht="13.8" x14ac:dyDescent="0.3">
      <c r="A4" s="54" t="str">
        <f>'[1]RESUMEN DE METRADOS'!A4</f>
        <v>Cliente:</v>
      </c>
      <c r="B4" s="206" t="str">
        <f>'[1]RESUMEN DE METRADOS'!B4</f>
        <v>MUNICIPALIDAD DISTRITAL DE CHILLIA</v>
      </c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</row>
    <row r="5" spans="1:13" ht="13.8" x14ac:dyDescent="0.3">
      <c r="A5" s="54" t="str">
        <f>'[1]RESUMEN DE METRADOS'!A5</f>
        <v>Lugar:</v>
      </c>
      <c r="B5" s="55" t="s">
        <v>85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3" ht="14.4" thickBot="1" x14ac:dyDescent="0.3">
      <c r="A6" s="57"/>
      <c r="B6" s="57"/>
      <c r="C6" s="57"/>
      <c r="D6" s="57"/>
      <c r="E6" s="57"/>
      <c r="F6" s="57"/>
      <c r="G6" s="57"/>
      <c r="H6" s="58"/>
      <c r="I6" s="57"/>
      <c r="J6" s="57"/>
      <c r="K6" s="57"/>
      <c r="L6" s="57"/>
      <c r="M6" s="57"/>
    </row>
    <row r="7" spans="1:13" ht="14.4" thickBot="1" x14ac:dyDescent="0.3">
      <c r="A7" s="59" t="s">
        <v>71</v>
      </c>
      <c r="B7" s="207" t="s">
        <v>72</v>
      </c>
      <c r="C7" s="207"/>
      <c r="D7" s="207"/>
      <c r="E7" s="207"/>
      <c r="F7" s="207"/>
      <c r="G7" s="207"/>
      <c r="H7" s="60" t="s">
        <v>3</v>
      </c>
      <c r="I7" s="60" t="s">
        <v>73</v>
      </c>
      <c r="J7" s="60" t="s">
        <v>74</v>
      </c>
      <c r="K7" s="60" t="s">
        <v>75</v>
      </c>
      <c r="L7" s="60" t="s">
        <v>76</v>
      </c>
      <c r="M7" s="61" t="s">
        <v>0</v>
      </c>
    </row>
    <row r="8" spans="1:13" ht="13.8" x14ac:dyDescent="0.25">
      <c r="A8" s="199" t="s">
        <v>97</v>
      </c>
      <c r="B8" s="208" t="s">
        <v>98</v>
      </c>
      <c r="C8" s="208"/>
      <c r="D8" s="208"/>
      <c r="E8" s="208"/>
      <c r="F8" s="208"/>
      <c r="G8" s="208"/>
      <c r="H8" s="70"/>
      <c r="I8" s="68"/>
      <c r="J8" s="68"/>
      <c r="K8" s="68"/>
      <c r="L8" s="68"/>
      <c r="M8" s="68"/>
    </row>
    <row r="9" spans="1:13" ht="13.8" x14ac:dyDescent="0.25">
      <c r="A9" s="64" t="s">
        <v>20</v>
      </c>
      <c r="B9" s="202" t="s">
        <v>99</v>
      </c>
      <c r="C9" s="202"/>
      <c r="D9" s="202"/>
      <c r="E9" s="202"/>
      <c r="F9" s="202"/>
      <c r="G9" s="202"/>
      <c r="H9" s="69" t="s">
        <v>69</v>
      </c>
      <c r="I9" s="65">
        <v>1</v>
      </c>
      <c r="J9" s="63"/>
      <c r="K9" s="63"/>
      <c r="L9" s="63"/>
      <c r="M9" s="66">
        <f>I9</f>
        <v>1</v>
      </c>
    </row>
    <row r="10" spans="1:13" ht="13.8" x14ac:dyDescent="0.25">
      <c r="A10" s="64" t="s">
        <v>21</v>
      </c>
      <c r="B10" s="202" t="s">
        <v>100</v>
      </c>
      <c r="C10" s="202"/>
      <c r="D10" s="202"/>
      <c r="E10" s="202"/>
      <c r="F10" s="202"/>
      <c r="G10" s="202"/>
      <c r="H10" s="69" t="s">
        <v>69</v>
      </c>
      <c r="I10" s="65">
        <v>1</v>
      </c>
      <c r="J10" s="63"/>
      <c r="K10" s="63"/>
      <c r="L10" s="63"/>
      <c r="M10" s="66">
        <f>I10</f>
        <v>1</v>
      </c>
    </row>
    <row r="11" spans="1:13" ht="13.8" x14ac:dyDescent="0.25">
      <c r="A11" s="199" t="s">
        <v>101</v>
      </c>
      <c r="B11" s="208" t="s">
        <v>170</v>
      </c>
      <c r="C11" s="208"/>
      <c r="D11" s="208"/>
      <c r="E11" s="208"/>
      <c r="F11" s="208"/>
      <c r="G11" s="208"/>
      <c r="H11" s="70"/>
      <c r="I11" s="68"/>
      <c r="J11" s="68"/>
      <c r="K11" s="68"/>
      <c r="L11" s="68"/>
      <c r="M11" s="68"/>
    </row>
    <row r="12" spans="1:13" ht="13.8" x14ac:dyDescent="0.25">
      <c r="A12" s="64" t="s">
        <v>103</v>
      </c>
      <c r="B12" s="202" t="s">
        <v>171</v>
      </c>
      <c r="C12" s="202"/>
      <c r="D12" s="202"/>
      <c r="E12" s="202"/>
      <c r="F12" s="202"/>
      <c r="G12" s="202"/>
      <c r="H12" s="69" t="s">
        <v>69</v>
      </c>
      <c r="I12" s="65">
        <v>1</v>
      </c>
      <c r="J12" s="63"/>
      <c r="K12" s="63"/>
      <c r="L12" s="63"/>
      <c r="M12" s="66">
        <f>I12</f>
        <v>1</v>
      </c>
    </row>
  </sheetData>
  <mergeCells count="10">
    <mergeCell ref="B11:G11"/>
    <mergeCell ref="B12:G12"/>
    <mergeCell ref="B9:G9"/>
    <mergeCell ref="B10:G10"/>
    <mergeCell ref="A1:M1"/>
    <mergeCell ref="B2:M2"/>
    <mergeCell ref="B3:M3"/>
    <mergeCell ref="B4:M4"/>
    <mergeCell ref="B7:G7"/>
    <mergeCell ref="B8:G8"/>
  </mergeCells>
  <pageMargins left="0.7" right="0.7" top="0.75" bottom="0.75" header="0.3" footer="0.3"/>
  <pageSetup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M15"/>
  <sheetViews>
    <sheetView view="pageBreakPreview" zoomScale="90" zoomScaleNormal="100" zoomScaleSheetLayoutView="90" workbookViewId="0">
      <selection activeCell="F22" sqref="F22"/>
    </sheetView>
  </sheetViews>
  <sheetFormatPr baseColWidth="10" defaultRowHeight="13.2" x14ac:dyDescent="0.25"/>
  <sheetData>
    <row r="1" spans="1:13" ht="18" x14ac:dyDescent="0.35">
      <c r="A1" s="203" t="s">
        <v>84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3" ht="33" customHeight="1" x14ac:dyDescent="0.25">
      <c r="A2" s="53" t="str">
        <f>'[1]RESUMEN DE METRADOS'!A2</f>
        <v xml:space="preserve">Obra: </v>
      </c>
      <c r="B2" s="204" t="s">
        <v>169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</row>
    <row r="3" spans="1:13" ht="13.8" x14ac:dyDescent="0.3">
      <c r="A3" s="54" t="str">
        <f>'[1]RESUMEN DE METRADOS'!A3</f>
        <v>Fecha:</v>
      </c>
      <c r="B3" s="205">
        <v>43895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</row>
    <row r="4" spans="1:13" ht="13.8" x14ac:dyDescent="0.3">
      <c r="A4" s="54" t="str">
        <f>'[1]RESUMEN DE METRADOS'!A4</f>
        <v>Cliente:</v>
      </c>
      <c r="B4" s="206" t="str">
        <f>'[1]RESUMEN DE METRADOS'!B4</f>
        <v>MUNICIPALIDAD DISTRITAL DE CHILLIA</v>
      </c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</row>
    <row r="5" spans="1:13" ht="13.8" x14ac:dyDescent="0.3">
      <c r="A5" s="54" t="str">
        <f>'[1]RESUMEN DE METRADOS'!A5</f>
        <v>Lugar:</v>
      </c>
      <c r="B5" s="55" t="s">
        <v>85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3" ht="14.4" thickBot="1" x14ac:dyDescent="0.3">
      <c r="A6" s="57"/>
      <c r="B6" s="57"/>
      <c r="C6" s="57"/>
      <c r="D6" s="57"/>
      <c r="E6" s="57"/>
      <c r="F6" s="57"/>
      <c r="G6" s="57"/>
      <c r="H6" s="58"/>
      <c r="I6" s="57"/>
      <c r="J6" s="57"/>
      <c r="K6" s="57"/>
      <c r="L6" s="57"/>
      <c r="M6" s="57"/>
    </row>
    <row r="7" spans="1:13" ht="14.4" thickBot="1" x14ac:dyDescent="0.3">
      <c r="A7" s="59" t="s">
        <v>71</v>
      </c>
      <c r="B7" s="207" t="s">
        <v>72</v>
      </c>
      <c r="C7" s="207"/>
      <c r="D7" s="207"/>
      <c r="E7" s="207"/>
      <c r="F7" s="207"/>
      <c r="G7" s="207"/>
      <c r="H7" s="140" t="s">
        <v>3</v>
      </c>
      <c r="I7" s="140" t="s">
        <v>73</v>
      </c>
      <c r="J7" s="140" t="s">
        <v>74</v>
      </c>
      <c r="K7" s="140" t="s">
        <v>75</v>
      </c>
      <c r="L7" s="140" t="s">
        <v>76</v>
      </c>
      <c r="M7" s="61" t="s">
        <v>0</v>
      </c>
    </row>
    <row r="8" spans="1:13" ht="13.8" x14ac:dyDescent="0.25">
      <c r="A8" s="200">
        <v>1</v>
      </c>
      <c r="B8" s="213" t="s">
        <v>25</v>
      </c>
      <c r="C8" s="213"/>
      <c r="D8" s="213"/>
      <c r="E8" s="213"/>
      <c r="F8" s="213"/>
      <c r="G8" s="213"/>
      <c r="H8" s="151"/>
      <c r="I8" s="151"/>
      <c r="J8" s="151"/>
      <c r="K8" s="151"/>
      <c r="L8" s="151"/>
      <c r="M8" s="152"/>
    </row>
    <row r="9" spans="1:13" ht="13.8" x14ac:dyDescent="0.25">
      <c r="A9" s="201" t="s">
        <v>77</v>
      </c>
      <c r="B9" s="214" t="s">
        <v>18</v>
      </c>
      <c r="C9" s="214"/>
      <c r="D9" s="214"/>
      <c r="E9" s="214"/>
      <c r="F9" s="214"/>
      <c r="G9" s="214"/>
      <c r="H9" s="62"/>
      <c r="I9" s="63"/>
      <c r="J9" s="63"/>
      <c r="K9" s="63"/>
      <c r="L9" s="63"/>
      <c r="M9" s="153"/>
    </row>
    <row r="10" spans="1:13" ht="13.8" x14ac:dyDescent="0.25">
      <c r="A10" s="154" t="s">
        <v>78</v>
      </c>
      <c r="B10" s="211" t="s">
        <v>79</v>
      </c>
      <c r="C10" s="211"/>
      <c r="D10" s="211"/>
      <c r="E10" s="211"/>
      <c r="F10" s="211"/>
      <c r="G10" s="211"/>
      <c r="H10" s="62" t="s">
        <v>7</v>
      </c>
      <c r="I10" s="65">
        <v>1</v>
      </c>
      <c r="J10" s="63"/>
      <c r="K10" s="63"/>
      <c r="L10" s="63"/>
      <c r="M10" s="155">
        <f>I10</f>
        <v>1</v>
      </c>
    </row>
    <row r="11" spans="1:13" ht="13.8" x14ac:dyDescent="0.25">
      <c r="A11" s="156" t="s">
        <v>80</v>
      </c>
      <c r="B11" s="210" t="s">
        <v>86</v>
      </c>
      <c r="C11" s="210"/>
      <c r="D11" s="210"/>
      <c r="E11" s="210"/>
      <c r="F11" s="210"/>
      <c r="G11" s="210"/>
      <c r="H11" s="62" t="str">
        <f>+[2]Resumen!C12</f>
        <v>glb</v>
      </c>
      <c r="I11" s="65">
        <v>1</v>
      </c>
      <c r="J11" s="63"/>
      <c r="K11" s="63"/>
      <c r="L11" s="63"/>
      <c r="M11" s="155">
        <f>+I11</f>
        <v>1</v>
      </c>
    </row>
    <row r="12" spans="1:13" ht="13.8" x14ac:dyDescent="0.25">
      <c r="A12" s="154" t="s">
        <v>81</v>
      </c>
      <c r="B12" s="211" t="s">
        <v>19</v>
      </c>
      <c r="C12" s="211"/>
      <c r="D12" s="211"/>
      <c r="E12" s="211"/>
      <c r="F12" s="211"/>
      <c r="G12" s="211"/>
      <c r="H12" s="62" t="s">
        <v>10</v>
      </c>
      <c r="I12" s="65">
        <v>1</v>
      </c>
      <c r="J12" s="66">
        <v>6</v>
      </c>
      <c r="K12" s="66">
        <v>5</v>
      </c>
      <c r="L12" s="66"/>
      <c r="M12" s="155">
        <f>J12*K12</f>
        <v>30</v>
      </c>
    </row>
    <row r="13" spans="1:13" ht="13.8" x14ac:dyDescent="0.25">
      <c r="A13" s="154" t="s">
        <v>82</v>
      </c>
      <c r="B13" s="211" t="s">
        <v>87</v>
      </c>
      <c r="C13" s="211"/>
      <c r="D13" s="211"/>
      <c r="E13" s="211"/>
      <c r="F13" s="211"/>
      <c r="G13" s="211"/>
      <c r="H13" s="62" t="str">
        <f>+[2]Resumen!C13</f>
        <v>glb</v>
      </c>
      <c r="I13" s="65">
        <v>1</v>
      </c>
      <c r="J13" s="63"/>
      <c r="K13" s="63"/>
      <c r="L13" s="63"/>
      <c r="M13" s="155">
        <f>+I13</f>
        <v>1</v>
      </c>
    </row>
    <row r="14" spans="1:13" ht="14.4" thickBot="1" x14ac:dyDescent="0.3">
      <c r="A14" s="157" t="s">
        <v>83</v>
      </c>
      <c r="B14" s="212" t="s">
        <v>88</v>
      </c>
      <c r="C14" s="212"/>
      <c r="D14" s="212"/>
      <c r="E14" s="212"/>
      <c r="F14" s="212"/>
      <c r="G14" s="212"/>
      <c r="H14" s="158" t="str">
        <f>+[2]Resumen!C14</f>
        <v>glb</v>
      </c>
      <c r="I14" s="159">
        <v>1</v>
      </c>
      <c r="J14" s="160"/>
      <c r="K14" s="160"/>
      <c r="L14" s="160"/>
      <c r="M14" s="161">
        <f>+I14</f>
        <v>1</v>
      </c>
    </row>
    <row r="15" spans="1:13" ht="13.8" x14ac:dyDescent="0.25">
      <c r="A15" s="57"/>
      <c r="B15" s="57"/>
      <c r="C15" s="57"/>
      <c r="D15" s="57"/>
      <c r="E15" s="57"/>
      <c r="F15" s="57"/>
      <c r="G15" s="57"/>
      <c r="H15" s="58"/>
      <c r="I15" s="57"/>
      <c r="J15" s="57"/>
      <c r="K15" s="57"/>
      <c r="L15" s="57"/>
      <c r="M15" s="57"/>
    </row>
  </sheetData>
  <mergeCells count="12">
    <mergeCell ref="A1:M1"/>
    <mergeCell ref="B2:M2"/>
    <mergeCell ref="B3:M3"/>
    <mergeCell ref="B4:M4"/>
    <mergeCell ref="B7:G7"/>
    <mergeCell ref="B11:G11"/>
    <mergeCell ref="B10:G10"/>
    <mergeCell ref="B13:G13"/>
    <mergeCell ref="B14:G14"/>
    <mergeCell ref="B8:G8"/>
    <mergeCell ref="B12:G12"/>
    <mergeCell ref="B9:G9"/>
  </mergeCells>
  <pageMargins left="0.7" right="0.7" top="0.75" bottom="0.75" header="0.3" footer="0.3"/>
  <pageSetup paperSize="9" scale="5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J48"/>
  <sheetViews>
    <sheetView workbookViewId="0">
      <selection activeCell="I12" sqref="I12"/>
    </sheetView>
  </sheetViews>
  <sheetFormatPr baseColWidth="10" defaultRowHeight="13.2" x14ac:dyDescent="0.25"/>
  <sheetData>
    <row r="1" spans="1:10" ht="14.4" x14ac:dyDescent="0.25">
      <c r="A1" s="215" t="s">
        <v>128</v>
      </c>
      <c r="B1" s="215" t="s">
        <v>3</v>
      </c>
      <c r="C1" s="215" t="s">
        <v>129</v>
      </c>
      <c r="D1" s="215"/>
      <c r="E1" s="215"/>
      <c r="F1" s="216" t="s">
        <v>8</v>
      </c>
      <c r="G1" s="216" t="s">
        <v>0</v>
      </c>
    </row>
    <row r="2" spans="1:10" ht="14.4" x14ac:dyDescent="0.3">
      <c r="A2" s="215"/>
      <c r="B2" s="215"/>
      <c r="C2" s="138" t="s">
        <v>74</v>
      </c>
      <c r="D2" s="138" t="s">
        <v>130</v>
      </c>
      <c r="E2" s="138" t="s">
        <v>131</v>
      </c>
      <c r="F2" s="217"/>
      <c r="G2" s="217"/>
    </row>
    <row r="3" spans="1:10" ht="14.4" x14ac:dyDescent="0.3">
      <c r="A3" s="135" t="s">
        <v>132</v>
      </c>
      <c r="C3" s="135"/>
      <c r="D3" s="135"/>
      <c r="E3" s="135"/>
      <c r="F3" s="135"/>
      <c r="G3" s="136">
        <f>SUM(F4:F48)</f>
        <v>324.27</v>
      </c>
      <c r="I3">
        <f>G3/45</f>
        <v>7.2059999999999995</v>
      </c>
      <c r="J3">
        <f>I3/6</f>
        <v>1.2009999999999998</v>
      </c>
    </row>
    <row r="4" spans="1:10" x14ac:dyDescent="0.25">
      <c r="A4" s="135">
        <v>3</v>
      </c>
      <c r="B4" s="135" t="s">
        <v>112</v>
      </c>
      <c r="C4" s="137">
        <v>2.54</v>
      </c>
      <c r="D4" s="135"/>
      <c r="E4" s="135"/>
      <c r="F4" s="137">
        <f t="shared" ref="F4:F47" si="0">C4</f>
        <v>2.54</v>
      </c>
      <c r="G4" s="135"/>
    </row>
    <row r="5" spans="1:10" x14ac:dyDescent="0.25">
      <c r="A5" s="135">
        <v>5</v>
      </c>
      <c r="B5" s="135" t="s">
        <v>112</v>
      </c>
      <c r="C5" s="137">
        <v>1.88</v>
      </c>
      <c r="D5" s="135"/>
      <c r="E5" s="135"/>
      <c r="F5" s="137">
        <f t="shared" si="0"/>
        <v>1.88</v>
      </c>
      <c r="G5" s="135"/>
    </row>
    <row r="6" spans="1:10" x14ac:dyDescent="0.25">
      <c r="A6" s="135">
        <v>4</v>
      </c>
      <c r="B6" s="135" t="s">
        <v>112</v>
      </c>
      <c r="C6" s="137">
        <v>1.79</v>
      </c>
      <c r="D6" s="135"/>
      <c r="E6" s="135"/>
      <c r="F6" s="137">
        <f t="shared" si="0"/>
        <v>1.79</v>
      </c>
      <c r="G6" s="135"/>
    </row>
    <row r="7" spans="1:10" x14ac:dyDescent="0.25">
      <c r="A7" s="135">
        <v>6</v>
      </c>
      <c r="B7" s="135" t="s">
        <v>112</v>
      </c>
      <c r="C7" s="137">
        <v>3.28</v>
      </c>
      <c r="D7" s="135"/>
      <c r="E7" s="135"/>
      <c r="F7" s="137">
        <f t="shared" si="0"/>
        <v>3.28</v>
      </c>
      <c r="G7" s="135"/>
    </row>
    <row r="8" spans="1:10" x14ac:dyDescent="0.25">
      <c r="A8" s="135">
        <v>7</v>
      </c>
      <c r="B8" s="135" t="s">
        <v>112</v>
      </c>
      <c r="C8" s="137">
        <v>3.47</v>
      </c>
      <c r="D8" s="135"/>
      <c r="E8" s="135"/>
      <c r="F8" s="137">
        <f t="shared" si="0"/>
        <v>3.47</v>
      </c>
      <c r="G8" s="135"/>
    </row>
    <row r="9" spans="1:10" x14ac:dyDescent="0.25">
      <c r="A9" s="135">
        <v>8</v>
      </c>
      <c r="B9" s="135" t="s">
        <v>112</v>
      </c>
      <c r="C9" s="137">
        <v>8.66</v>
      </c>
      <c r="D9" s="135"/>
      <c r="E9" s="135"/>
      <c r="F9" s="137">
        <f t="shared" si="0"/>
        <v>8.66</v>
      </c>
      <c r="G9" s="135"/>
    </row>
    <row r="10" spans="1:10" x14ac:dyDescent="0.25">
      <c r="A10" s="135">
        <v>9</v>
      </c>
      <c r="B10" s="135" t="s">
        <v>112</v>
      </c>
      <c r="C10" s="137">
        <v>2.64</v>
      </c>
      <c r="D10" s="135"/>
      <c r="E10" s="135"/>
      <c r="F10" s="137">
        <f t="shared" si="0"/>
        <v>2.64</v>
      </c>
      <c r="G10" s="135"/>
    </row>
    <row r="11" spans="1:10" x14ac:dyDescent="0.25">
      <c r="A11" s="135">
        <v>20</v>
      </c>
      <c r="B11" s="135" t="s">
        <v>112</v>
      </c>
      <c r="C11" s="137">
        <v>8.67</v>
      </c>
      <c r="D11" s="135"/>
      <c r="E11" s="135"/>
      <c r="F11" s="137">
        <f t="shared" si="0"/>
        <v>8.67</v>
      </c>
      <c r="G11" s="135"/>
    </row>
    <row r="12" spans="1:10" x14ac:dyDescent="0.25">
      <c r="A12" s="135">
        <v>19</v>
      </c>
      <c r="B12" s="135" t="s">
        <v>112</v>
      </c>
      <c r="C12" s="137">
        <v>3.74</v>
      </c>
      <c r="D12" s="135"/>
      <c r="E12" s="135"/>
      <c r="F12" s="137">
        <f t="shared" si="0"/>
        <v>3.74</v>
      </c>
      <c r="G12" s="135"/>
    </row>
    <row r="13" spans="1:10" x14ac:dyDescent="0.25">
      <c r="A13" s="135">
        <v>17</v>
      </c>
      <c r="B13" s="135" t="s">
        <v>112</v>
      </c>
      <c r="C13" s="139">
        <v>2.87</v>
      </c>
      <c r="D13" s="135"/>
      <c r="E13" s="135"/>
      <c r="F13" s="137">
        <f t="shared" si="0"/>
        <v>2.87</v>
      </c>
      <c r="G13" s="135"/>
    </row>
    <row r="14" spans="1:10" x14ac:dyDescent="0.25">
      <c r="A14" s="135">
        <v>16</v>
      </c>
      <c r="B14" s="135" t="s">
        <v>112</v>
      </c>
      <c r="C14" s="137">
        <v>3.34</v>
      </c>
      <c r="D14" s="135"/>
      <c r="E14" s="135"/>
      <c r="F14" s="137">
        <f t="shared" si="0"/>
        <v>3.34</v>
      </c>
      <c r="G14" s="135"/>
    </row>
    <row r="15" spans="1:10" x14ac:dyDescent="0.25">
      <c r="A15" s="135">
        <v>15</v>
      </c>
      <c r="B15" s="135" t="s">
        <v>112</v>
      </c>
      <c r="C15" s="137">
        <v>4.13</v>
      </c>
      <c r="D15" s="135"/>
      <c r="E15" s="135"/>
      <c r="F15" s="137">
        <f t="shared" si="0"/>
        <v>4.13</v>
      </c>
      <c r="G15" s="135"/>
    </row>
    <row r="16" spans="1:10" x14ac:dyDescent="0.25">
      <c r="A16" s="135">
        <v>18</v>
      </c>
      <c r="B16" s="135" t="s">
        <v>112</v>
      </c>
      <c r="C16" s="137">
        <v>6.54</v>
      </c>
      <c r="D16" s="135"/>
      <c r="E16" s="135"/>
      <c r="F16" s="137">
        <f t="shared" si="0"/>
        <v>6.54</v>
      </c>
      <c r="G16" s="135"/>
    </row>
    <row r="17" spans="1:7" x14ac:dyDescent="0.25">
      <c r="A17" s="135">
        <v>24</v>
      </c>
      <c r="B17" s="135" t="s">
        <v>112</v>
      </c>
      <c r="C17" s="137">
        <v>3.97</v>
      </c>
      <c r="D17" s="135"/>
      <c r="E17" s="135"/>
      <c r="F17" s="137">
        <f t="shared" si="0"/>
        <v>3.97</v>
      </c>
      <c r="G17" s="135"/>
    </row>
    <row r="18" spans="1:7" x14ac:dyDescent="0.25">
      <c r="A18" s="135">
        <v>23</v>
      </c>
      <c r="B18" s="135" t="s">
        <v>112</v>
      </c>
      <c r="C18" s="137">
        <v>3.39</v>
      </c>
      <c r="D18" s="135"/>
      <c r="E18" s="135"/>
      <c r="F18" s="137">
        <f t="shared" si="0"/>
        <v>3.39</v>
      </c>
      <c r="G18" s="135"/>
    </row>
    <row r="19" spans="1:7" x14ac:dyDescent="0.25">
      <c r="A19" s="135">
        <v>22</v>
      </c>
      <c r="B19" s="135" t="s">
        <v>112</v>
      </c>
      <c r="C19" s="137">
        <v>2.4500000000000002</v>
      </c>
      <c r="D19" s="135"/>
      <c r="E19" s="135"/>
      <c r="F19" s="137">
        <f t="shared" si="0"/>
        <v>2.4500000000000002</v>
      </c>
      <c r="G19" s="135"/>
    </row>
    <row r="20" spans="1:7" x14ac:dyDescent="0.25">
      <c r="A20" s="135">
        <v>21</v>
      </c>
      <c r="B20" s="135" t="s">
        <v>112</v>
      </c>
      <c r="C20" s="137">
        <v>1.35</v>
      </c>
      <c r="D20" s="135"/>
      <c r="E20" s="135"/>
      <c r="F20" s="137">
        <f t="shared" si="0"/>
        <v>1.35</v>
      </c>
      <c r="G20" s="135"/>
    </row>
    <row r="21" spans="1:7" x14ac:dyDescent="0.25">
      <c r="A21" s="135">
        <v>25</v>
      </c>
      <c r="B21" s="135" t="s">
        <v>112</v>
      </c>
      <c r="C21" s="137">
        <v>18.66</v>
      </c>
      <c r="D21" s="135"/>
      <c r="E21" s="135"/>
      <c r="F21" s="137">
        <f t="shared" si="0"/>
        <v>18.66</v>
      </c>
      <c r="G21" s="135"/>
    </row>
    <row r="22" spans="1:7" x14ac:dyDescent="0.25">
      <c r="A22" s="135">
        <v>26</v>
      </c>
      <c r="B22" s="135" t="s">
        <v>112</v>
      </c>
      <c r="C22" s="137">
        <v>17.37</v>
      </c>
      <c r="D22" s="135"/>
      <c r="E22" s="135"/>
      <c r="F22" s="137">
        <f t="shared" si="0"/>
        <v>17.37</v>
      </c>
      <c r="G22" s="135"/>
    </row>
    <row r="23" spans="1:7" x14ac:dyDescent="0.25">
      <c r="A23" s="135">
        <v>27</v>
      </c>
      <c r="B23" s="135" t="s">
        <v>112</v>
      </c>
      <c r="C23" s="137">
        <v>7.99</v>
      </c>
      <c r="D23" s="135"/>
      <c r="E23" s="135"/>
      <c r="F23" s="137">
        <f t="shared" si="0"/>
        <v>7.99</v>
      </c>
      <c r="G23" s="135"/>
    </row>
    <row r="24" spans="1:7" x14ac:dyDescent="0.25">
      <c r="A24" s="135">
        <v>28</v>
      </c>
      <c r="B24" s="135" t="s">
        <v>112</v>
      </c>
      <c r="C24" s="137">
        <v>4.9800000000000004</v>
      </c>
      <c r="D24" s="135"/>
      <c r="E24" s="135"/>
      <c r="F24" s="137">
        <f t="shared" si="0"/>
        <v>4.9800000000000004</v>
      </c>
      <c r="G24" s="135"/>
    </row>
    <row r="25" spans="1:7" x14ac:dyDescent="0.25">
      <c r="A25" s="135">
        <v>29</v>
      </c>
      <c r="B25" s="135" t="s">
        <v>112</v>
      </c>
      <c r="C25" s="137">
        <v>4.26</v>
      </c>
      <c r="D25" s="135"/>
      <c r="E25" s="135"/>
      <c r="F25" s="137">
        <f t="shared" si="0"/>
        <v>4.26</v>
      </c>
      <c r="G25" s="135"/>
    </row>
    <row r="26" spans="1:7" x14ac:dyDescent="0.25">
      <c r="A26" s="135">
        <v>35</v>
      </c>
      <c r="B26" s="135" t="s">
        <v>112</v>
      </c>
      <c r="C26" s="137">
        <v>29.03</v>
      </c>
      <c r="D26" s="135"/>
      <c r="E26" s="135"/>
      <c r="F26" s="137">
        <f t="shared" si="0"/>
        <v>29.03</v>
      </c>
      <c r="G26" s="135"/>
    </row>
    <row r="27" spans="1:7" x14ac:dyDescent="0.25">
      <c r="A27" s="135">
        <v>37</v>
      </c>
      <c r="B27" s="135" t="s">
        <v>112</v>
      </c>
      <c r="C27" s="137">
        <v>14.67</v>
      </c>
      <c r="D27" s="135"/>
      <c r="E27" s="135"/>
      <c r="F27" s="137">
        <f t="shared" si="0"/>
        <v>14.67</v>
      </c>
      <c r="G27" s="135"/>
    </row>
    <row r="28" spans="1:7" x14ac:dyDescent="0.25">
      <c r="A28" s="135">
        <v>30</v>
      </c>
      <c r="B28" s="135" t="s">
        <v>112</v>
      </c>
      <c r="C28" s="137">
        <v>3.89</v>
      </c>
      <c r="D28" s="135"/>
      <c r="E28" s="135"/>
      <c r="F28" s="137">
        <f t="shared" si="0"/>
        <v>3.89</v>
      </c>
      <c r="G28" s="135"/>
    </row>
    <row r="29" spans="1:7" x14ac:dyDescent="0.25">
      <c r="A29" s="135">
        <v>38</v>
      </c>
      <c r="B29" s="135" t="s">
        <v>112</v>
      </c>
      <c r="C29" s="137">
        <v>3.71</v>
      </c>
      <c r="D29" s="135"/>
      <c r="E29" s="135"/>
      <c r="F29" s="137">
        <f t="shared" si="0"/>
        <v>3.71</v>
      </c>
      <c r="G29" s="135"/>
    </row>
    <row r="30" spans="1:7" x14ac:dyDescent="0.25">
      <c r="A30" s="135">
        <v>45</v>
      </c>
      <c r="B30" s="135" t="s">
        <v>112</v>
      </c>
      <c r="C30" s="137">
        <v>3.1</v>
      </c>
      <c r="D30" s="135"/>
      <c r="E30" s="135"/>
      <c r="F30" s="137">
        <f t="shared" si="0"/>
        <v>3.1</v>
      </c>
      <c r="G30" s="135"/>
    </row>
    <row r="31" spans="1:7" x14ac:dyDescent="0.25">
      <c r="A31" s="135">
        <v>44</v>
      </c>
      <c r="B31" s="135" t="s">
        <v>112</v>
      </c>
      <c r="C31" s="137">
        <v>1.1100000000000001</v>
      </c>
      <c r="D31" s="135"/>
      <c r="E31" s="135"/>
      <c r="F31" s="137">
        <f t="shared" si="0"/>
        <v>1.1100000000000001</v>
      </c>
      <c r="G31" s="135"/>
    </row>
    <row r="32" spans="1:7" x14ac:dyDescent="0.25">
      <c r="A32" s="135">
        <v>43</v>
      </c>
      <c r="B32" s="135" t="s">
        <v>112</v>
      </c>
      <c r="C32" s="137">
        <v>3.3</v>
      </c>
      <c r="D32" s="135"/>
      <c r="E32" s="135"/>
      <c r="F32" s="137">
        <f t="shared" si="0"/>
        <v>3.3</v>
      </c>
      <c r="G32" s="135"/>
    </row>
    <row r="33" spans="1:7" x14ac:dyDescent="0.25">
      <c r="A33" s="135">
        <v>42</v>
      </c>
      <c r="B33" s="135" t="s">
        <v>112</v>
      </c>
      <c r="C33" s="137">
        <v>3.66</v>
      </c>
      <c r="D33" s="135"/>
      <c r="E33" s="135"/>
      <c r="F33" s="137">
        <f t="shared" si="0"/>
        <v>3.66</v>
      </c>
      <c r="G33" s="135"/>
    </row>
    <row r="34" spans="1:7" x14ac:dyDescent="0.25">
      <c r="A34" s="135">
        <v>49</v>
      </c>
      <c r="B34" s="135" t="s">
        <v>112</v>
      </c>
      <c r="C34" s="137">
        <v>5.62</v>
      </c>
      <c r="D34" s="135"/>
      <c r="E34" s="135"/>
      <c r="F34" s="137">
        <f t="shared" si="0"/>
        <v>5.62</v>
      </c>
      <c r="G34" s="135"/>
    </row>
    <row r="35" spans="1:7" x14ac:dyDescent="0.25">
      <c r="A35" s="135">
        <v>39</v>
      </c>
      <c r="B35" s="135" t="s">
        <v>112</v>
      </c>
      <c r="C35" s="137">
        <v>16.440000000000001</v>
      </c>
      <c r="D35" s="135"/>
      <c r="E35" s="135"/>
      <c r="F35" s="137">
        <f t="shared" si="0"/>
        <v>16.440000000000001</v>
      </c>
      <c r="G35" s="135"/>
    </row>
    <row r="36" spans="1:7" x14ac:dyDescent="0.25">
      <c r="A36" s="135">
        <v>40</v>
      </c>
      <c r="B36" s="135" t="s">
        <v>112</v>
      </c>
      <c r="C36" s="137">
        <v>13.4</v>
      </c>
      <c r="D36" s="135"/>
      <c r="E36" s="135"/>
      <c r="F36" s="137">
        <f t="shared" si="0"/>
        <v>13.4</v>
      </c>
      <c r="G36" s="135"/>
    </row>
    <row r="37" spans="1:7" x14ac:dyDescent="0.25">
      <c r="A37" s="135">
        <v>52</v>
      </c>
      <c r="B37" s="135" t="s">
        <v>112</v>
      </c>
      <c r="C37" s="137">
        <v>3.53</v>
      </c>
      <c r="D37" s="135"/>
      <c r="E37" s="135"/>
      <c r="F37" s="137">
        <f t="shared" si="0"/>
        <v>3.53</v>
      </c>
      <c r="G37" s="135"/>
    </row>
    <row r="38" spans="1:7" x14ac:dyDescent="0.25">
      <c r="A38" s="135">
        <v>41</v>
      </c>
      <c r="B38" s="135" t="s">
        <v>112</v>
      </c>
      <c r="C38" s="137">
        <v>4.42</v>
      </c>
      <c r="D38" s="135"/>
      <c r="E38" s="135"/>
      <c r="F38" s="137">
        <f t="shared" si="0"/>
        <v>4.42</v>
      </c>
      <c r="G38" s="135"/>
    </row>
    <row r="39" spans="1:7" x14ac:dyDescent="0.25">
      <c r="A39" s="135">
        <v>53</v>
      </c>
      <c r="B39" s="135" t="s">
        <v>112</v>
      </c>
      <c r="C39" s="137">
        <v>5.17</v>
      </c>
      <c r="D39" s="135"/>
      <c r="E39" s="135"/>
      <c r="F39" s="137">
        <f t="shared" si="0"/>
        <v>5.17</v>
      </c>
      <c r="G39" s="135"/>
    </row>
    <row r="40" spans="1:7" x14ac:dyDescent="0.25">
      <c r="A40" s="135">
        <v>31</v>
      </c>
      <c r="B40" s="135" t="s">
        <v>112</v>
      </c>
      <c r="C40" s="137">
        <v>21.31</v>
      </c>
      <c r="D40" s="135"/>
      <c r="E40" s="135"/>
      <c r="F40" s="137">
        <f t="shared" si="0"/>
        <v>21.31</v>
      </c>
      <c r="G40" s="135"/>
    </row>
    <row r="41" spans="1:7" x14ac:dyDescent="0.25">
      <c r="A41" s="135">
        <v>33</v>
      </c>
      <c r="B41" s="135" t="s">
        <v>112</v>
      </c>
      <c r="C41" s="137">
        <v>9.85</v>
      </c>
      <c r="D41" s="135"/>
      <c r="E41" s="135"/>
      <c r="F41" s="137">
        <f t="shared" si="0"/>
        <v>9.85</v>
      </c>
      <c r="G41" s="135"/>
    </row>
    <row r="42" spans="1:7" x14ac:dyDescent="0.25">
      <c r="A42" s="135">
        <v>32</v>
      </c>
      <c r="B42" s="135" t="s">
        <v>112</v>
      </c>
      <c r="C42" s="137">
        <v>20.93</v>
      </c>
      <c r="D42" s="135"/>
      <c r="E42" s="135"/>
      <c r="F42" s="137">
        <f t="shared" si="0"/>
        <v>20.93</v>
      </c>
      <c r="G42" s="135"/>
    </row>
    <row r="43" spans="1:7" x14ac:dyDescent="0.25">
      <c r="A43" s="135">
        <v>34</v>
      </c>
      <c r="B43" s="135" t="s">
        <v>112</v>
      </c>
      <c r="C43" s="137">
        <v>12.24</v>
      </c>
      <c r="D43" s="135"/>
      <c r="E43" s="135"/>
      <c r="F43" s="137">
        <f t="shared" si="0"/>
        <v>12.24</v>
      </c>
      <c r="G43" s="135"/>
    </row>
    <row r="44" spans="1:7" x14ac:dyDescent="0.25">
      <c r="A44" s="135">
        <v>14</v>
      </c>
      <c r="B44" s="135" t="s">
        <v>112</v>
      </c>
      <c r="C44" s="137">
        <v>6.49</v>
      </c>
      <c r="D44" s="135"/>
      <c r="E44" s="135"/>
      <c r="F44" s="137">
        <f t="shared" si="0"/>
        <v>6.49</v>
      </c>
      <c r="G44" s="135"/>
    </row>
    <row r="45" spans="1:7" x14ac:dyDescent="0.25">
      <c r="A45" s="135">
        <v>13</v>
      </c>
      <c r="B45" s="135" t="s">
        <v>112</v>
      </c>
      <c r="C45" s="137">
        <v>7.2</v>
      </c>
      <c r="D45" s="135"/>
      <c r="E45" s="135"/>
      <c r="F45" s="137">
        <f t="shared" si="0"/>
        <v>7.2</v>
      </c>
      <c r="G45" s="135"/>
    </row>
    <row r="46" spans="1:7" x14ac:dyDescent="0.25">
      <c r="A46" s="135">
        <v>10</v>
      </c>
      <c r="B46" s="135" t="s">
        <v>112</v>
      </c>
      <c r="C46" s="137">
        <v>2.89</v>
      </c>
      <c r="D46" s="135"/>
      <c r="E46" s="135"/>
      <c r="F46" s="137">
        <f t="shared" si="0"/>
        <v>2.89</v>
      </c>
      <c r="G46" s="135"/>
    </row>
    <row r="47" spans="1:7" x14ac:dyDescent="0.25">
      <c r="A47" s="135">
        <v>11</v>
      </c>
      <c r="B47" s="135" t="s">
        <v>112</v>
      </c>
      <c r="C47" s="137">
        <v>4.51</v>
      </c>
      <c r="D47" s="135"/>
      <c r="E47" s="135"/>
      <c r="F47" s="137">
        <f t="shared" si="0"/>
        <v>4.51</v>
      </c>
      <c r="G47" s="135"/>
    </row>
    <row r="48" spans="1:7" x14ac:dyDescent="0.25">
      <c r="A48" s="135">
        <v>12</v>
      </c>
      <c r="B48" s="135" t="s">
        <v>112</v>
      </c>
      <c r="C48" s="137">
        <v>9.83</v>
      </c>
      <c r="D48" s="135"/>
      <c r="E48" s="135"/>
      <c r="F48" s="137">
        <f t="shared" ref="F48" si="1">C48</f>
        <v>9.83</v>
      </c>
    </row>
  </sheetData>
  <mergeCells count="5">
    <mergeCell ref="A1:A2"/>
    <mergeCell ref="B1:B2"/>
    <mergeCell ref="C1:E1"/>
    <mergeCell ref="F1:F2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K57"/>
  <sheetViews>
    <sheetView view="pageBreakPreview" topLeftCell="A10" zoomScale="90" zoomScaleNormal="100" zoomScaleSheetLayoutView="90" workbookViewId="0">
      <selection activeCell="M17" sqref="M17"/>
    </sheetView>
  </sheetViews>
  <sheetFormatPr baseColWidth="10" defaultRowHeight="13.2" x14ac:dyDescent="0.25"/>
  <cols>
    <col min="3" max="3" width="14" customWidth="1"/>
    <col min="11" max="11" width="5.33203125" customWidth="1"/>
  </cols>
  <sheetData>
    <row r="1" spans="1:11" ht="18" x14ac:dyDescent="0.25">
      <c r="A1" s="218" t="s">
        <v>165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</row>
    <row r="2" spans="1:11" ht="15.6" x14ac:dyDescent="0.25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/>
    </row>
    <row r="3" spans="1:11" ht="13.8" customHeight="1" x14ac:dyDescent="0.25">
      <c r="A3" s="76" t="s">
        <v>17</v>
      </c>
      <c r="B3" s="219" t="s">
        <v>173</v>
      </c>
      <c r="C3" s="219"/>
      <c r="D3" s="219"/>
      <c r="E3" s="219"/>
      <c r="F3" s="219"/>
      <c r="G3" s="219"/>
      <c r="H3" s="219"/>
      <c r="I3" s="219"/>
      <c r="J3" s="219"/>
      <c r="K3" s="219"/>
    </row>
    <row r="4" spans="1:11" ht="13.2" customHeight="1" x14ac:dyDescent="0.25">
      <c r="A4" s="75"/>
      <c r="B4" s="219"/>
      <c r="C4" s="219"/>
      <c r="D4" s="219"/>
      <c r="E4" s="219"/>
      <c r="F4" s="219"/>
      <c r="G4" s="219"/>
      <c r="H4" s="219"/>
      <c r="I4" s="219"/>
      <c r="J4" s="219"/>
      <c r="K4" s="219"/>
    </row>
    <row r="5" spans="1:11" ht="15.6" x14ac:dyDescent="0.3">
      <c r="A5" s="54" t="s">
        <v>108</v>
      </c>
      <c r="B5" s="162">
        <v>43895</v>
      </c>
      <c r="C5" s="164"/>
      <c r="D5" s="164"/>
      <c r="E5" s="164"/>
      <c r="F5" s="164"/>
      <c r="G5" s="164"/>
      <c r="H5" s="164"/>
      <c r="I5" s="164"/>
      <c r="J5" s="164"/>
      <c r="K5" s="164"/>
    </row>
    <row r="6" spans="1:11" ht="15.6" x14ac:dyDescent="0.3">
      <c r="A6" s="54" t="s">
        <v>110</v>
      </c>
      <c r="B6" s="197" t="s">
        <v>109</v>
      </c>
      <c r="C6" s="164"/>
      <c r="D6" s="164"/>
      <c r="E6" s="164"/>
      <c r="F6" s="164"/>
      <c r="G6" s="164"/>
      <c r="H6" s="164"/>
      <c r="I6" s="164"/>
      <c r="J6" s="164"/>
      <c r="K6" s="164"/>
    </row>
    <row r="7" spans="1:11" ht="15.6" x14ac:dyDescent="0.3">
      <c r="A7" s="54" t="s">
        <v>111</v>
      </c>
      <c r="B7" s="55" t="s">
        <v>85</v>
      </c>
      <c r="C7" s="164"/>
      <c r="D7" s="164"/>
      <c r="E7" s="164"/>
      <c r="F7" s="164"/>
      <c r="G7" s="164"/>
      <c r="H7" s="164"/>
      <c r="I7" s="164"/>
      <c r="J7" s="164"/>
      <c r="K7" s="164"/>
    </row>
    <row r="8" spans="1:11" ht="15.6" x14ac:dyDescent="0.25">
      <c r="A8" s="164"/>
      <c r="B8" s="164"/>
      <c r="C8" s="164"/>
      <c r="D8" s="164"/>
      <c r="E8" s="164"/>
      <c r="F8" s="164"/>
      <c r="G8" s="164"/>
      <c r="H8" s="164"/>
      <c r="I8" s="164"/>
      <c r="J8" s="164"/>
      <c r="K8" s="164"/>
    </row>
    <row r="9" spans="1:11" ht="13.8" x14ac:dyDescent="0.3">
      <c r="A9" s="173" t="s">
        <v>210</v>
      </c>
      <c r="B9" s="174" t="s">
        <v>156</v>
      </c>
      <c r="C9" s="169"/>
      <c r="D9" s="169"/>
      <c r="E9" s="169"/>
      <c r="F9" s="169"/>
      <c r="G9" s="169"/>
      <c r="H9" s="169"/>
      <c r="I9" s="170"/>
      <c r="J9" s="172">
        <f>+I19</f>
        <v>222.4992</v>
      </c>
      <c r="K9" s="175" t="str">
        <f>+D17</f>
        <v>kg</v>
      </c>
    </row>
    <row r="10" spans="1:11" ht="13.8" x14ac:dyDescent="0.3">
      <c r="A10" s="169"/>
      <c r="B10" s="169"/>
      <c r="C10" s="169"/>
      <c r="D10" s="169"/>
      <c r="E10" s="169"/>
      <c r="F10" s="169"/>
      <c r="G10" s="169"/>
      <c r="H10" s="169"/>
      <c r="I10" s="170"/>
      <c r="J10" s="171"/>
      <c r="K10" s="172"/>
    </row>
    <row r="11" spans="1:11" ht="27.6" x14ac:dyDescent="0.3">
      <c r="A11" s="173"/>
      <c r="B11" s="174"/>
      <c r="C11" s="190" t="s">
        <v>146</v>
      </c>
      <c r="D11" s="191" t="s">
        <v>147</v>
      </c>
      <c r="E11" s="192" t="s">
        <v>148</v>
      </c>
      <c r="F11" s="193" t="s">
        <v>149</v>
      </c>
      <c r="G11" s="193" t="s">
        <v>150</v>
      </c>
      <c r="H11" s="193" t="s">
        <v>151</v>
      </c>
      <c r="I11" s="193" t="s">
        <v>152</v>
      </c>
      <c r="J11" s="194" t="s">
        <v>153</v>
      </c>
      <c r="K11" s="172"/>
    </row>
    <row r="12" spans="1:11" ht="13.8" x14ac:dyDescent="0.3">
      <c r="A12" s="173"/>
      <c r="B12" s="174"/>
      <c r="C12" s="182" t="s">
        <v>157</v>
      </c>
      <c r="D12" s="177"/>
      <c r="E12" s="178"/>
      <c r="F12" s="179"/>
      <c r="G12" s="179"/>
      <c r="H12" s="179"/>
      <c r="I12" s="180"/>
      <c r="J12" s="181"/>
      <c r="K12" s="172"/>
    </row>
    <row r="13" spans="1:11" ht="13.8" x14ac:dyDescent="0.3">
      <c r="A13" s="173"/>
      <c r="B13" s="174"/>
      <c r="C13" s="182" t="s">
        <v>164</v>
      </c>
      <c r="D13" s="177"/>
      <c r="E13" s="178"/>
      <c r="F13" s="179"/>
      <c r="G13" s="179"/>
      <c r="H13" s="179"/>
      <c r="I13" s="180"/>
      <c r="J13" s="181"/>
      <c r="K13" s="172"/>
    </row>
    <row r="14" spans="1:11" ht="13.8" x14ac:dyDescent="0.3">
      <c r="A14" s="173"/>
      <c r="B14" s="174"/>
      <c r="C14" s="176" t="s">
        <v>159</v>
      </c>
      <c r="D14" s="183" t="s">
        <v>154</v>
      </c>
      <c r="E14" s="195">
        <v>11</v>
      </c>
      <c r="F14" s="188">
        <v>2</v>
      </c>
      <c r="G14" s="186">
        <v>0.375</v>
      </c>
      <c r="H14" s="187">
        <v>0.56000000000000005</v>
      </c>
      <c r="I14" s="188">
        <f>+E14*F14*H14</f>
        <v>12.32</v>
      </c>
      <c r="J14" s="184">
        <f>ROUNDUP((E14*F14)/9,0)</f>
        <v>3</v>
      </c>
      <c r="K14" s="172"/>
    </row>
    <row r="15" spans="1:11" ht="13.8" x14ac:dyDescent="0.3">
      <c r="A15" s="173"/>
      <c r="B15" s="174"/>
      <c r="C15" s="176" t="s">
        <v>158</v>
      </c>
      <c r="D15" s="183" t="s">
        <v>154</v>
      </c>
      <c r="E15" s="195">
        <v>11</v>
      </c>
      <c r="F15" s="188">
        <v>2</v>
      </c>
      <c r="G15" s="186">
        <v>0.375</v>
      </c>
      <c r="H15" s="187">
        <v>0.56000000000000005</v>
      </c>
      <c r="I15" s="188">
        <f>+E15*F15*H15</f>
        <v>12.32</v>
      </c>
      <c r="J15" s="184">
        <f>ROUNDUP((E15*F15)/9,0)</f>
        <v>3</v>
      </c>
      <c r="K15" s="172"/>
    </row>
    <row r="16" spans="1:11" ht="13.8" x14ac:dyDescent="0.3">
      <c r="A16" s="173"/>
      <c r="B16" s="174"/>
      <c r="C16" s="182" t="s">
        <v>163</v>
      </c>
      <c r="D16" s="177"/>
      <c r="E16" s="178"/>
      <c r="F16" s="179"/>
      <c r="G16" s="179"/>
      <c r="H16" s="179"/>
      <c r="I16" s="180"/>
      <c r="J16" s="181"/>
      <c r="K16" s="172"/>
    </row>
    <row r="17" spans="1:11" ht="13.8" x14ac:dyDescent="0.3">
      <c r="A17" s="173"/>
      <c r="B17" s="174"/>
      <c r="C17" s="176" t="s">
        <v>159</v>
      </c>
      <c r="D17" s="183" t="s">
        <v>154</v>
      </c>
      <c r="E17" s="195">
        <v>23</v>
      </c>
      <c r="F17" s="185">
        <v>5.36</v>
      </c>
      <c r="G17" s="186">
        <v>0.375</v>
      </c>
      <c r="H17" s="187">
        <v>0.56000000000000005</v>
      </c>
      <c r="I17" s="188">
        <f>+E17*F17*H17</f>
        <v>69.036800000000014</v>
      </c>
      <c r="J17" s="184">
        <f>ROUNDUP((E17*F17)/9,0)</f>
        <v>14</v>
      </c>
      <c r="K17" s="172"/>
    </row>
    <row r="18" spans="1:11" ht="13.8" x14ac:dyDescent="0.3">
      <c r="A18" s="173"/>
      <c r="B18" s="174"/>
      <c r="C18" s="176" t="s">
        <v>158</v>
      </c>
      <c r="D18" s="183" t="s">
        <v>154</v>
      </c>
      <c r="E18" s="195">
        <v>36</v>
      </c>
      <c r="F18" s="188">
        <v>3.6</v>
      </c>
      <c r="G18" s="186">
        <v>0.5</v>
      </c>
      <c r="H18" s="187">
        <v>0.99399999999999999</v>
      </c>
      <c r="I18" s="188">
        <f>+E18*F18*H18</f>
        <v>128.82239999999999</v>
      </c>
      <c r="J18" s="184">
        <f>ROUNDUP((E18*F18)/9,0)</f>
        <v>15</v>
      </c>
      <c r="K18" s="172"/>
    </row>
    <row r="19" spans="1:11" ht="13.8" x14ac:dyDescent="0.3">
      <c r="A19" s="173"/>
      <c r="B19" s="174"/>
      <c r="C19" s="174"/>
      <c r="D19" s="174"/>
      <c r="E19" s="189"/>
      <c r="F19" s="171"/>
      <c r="G19" s="171"/>
      <c r="H19" s="195" t="s">
        <v>155</v>
      </c>
      <c r="I19" s="196">
        <f>SUM(I14:I18)</f>
        <v>222.4992</v>
      </c>
      <c r="J19" s="195">
        <f>SUM(J17:J18)</f>
        <v>29</v>
      </c>
      <c r="K19" s="172"/>
    </row>
    <row r="21" spans="1:11" ht="13.8" x14ac:dyDescent="0.3">
      <c r="A21" s="173" t="s">
        <v>211</v>
      </c>
      <c r="B21" s="174" t="s">
        <v>160</v>
      </c>
      <c r="C21" s="169"/>
      <c r="D21" s="169"/>
      <c r="E21" s="169"/>
      <c r="F21" s="169"/>
      <c r="G21" s="169"/>
      <c r="H21" s="169"/>
      <c r="I21" s="170"/>
      <c r="J21" s="172">
        <f>+I31</f>
        <v>288.52319999999997</v>
      </c>
      <c r="K21" s="175" t="str">
        <f>+D29</f>
        <v>kg</v>
      </c>
    </row>
    <row r="22" spans="1:11" ht="13.8" x14ac:dyDescent="0.3">
      <c r="A22" s="169"/>
      <c r="B22" s="169"/>
      <c r="C22" s="169"/>
      <c r="D22" s="169"/>
      <c r="E22" s="169"/>
      <c r="F22" s="169"/>
      <c r="G22" s="169"/>
      <c r="H22" s="169"/>
      <c r="I22" s="170"/>
      <c r="J22" s="171"/>
      <c r="K22" s="172"/>
    </row>
    <row r="23" spans="1:11" ht="27.6" x14ac:dyDescent="0.3">
      <c r="A23" s="173"/>
      <c r="B23" s="174"/>
      <c r="C23" s="190" t="s">
        <v>146</v>
      </c>
      <c r="D23" s="191" t="s">
        <v>147</v>
      </c>
      <c r="E23" s="192" t="s">
        <v>148</v>
      </c>
      <c r="F23" s="193" t="s">
        <v>149</v>
      </c>
      <c r="G23" s="193" t="s">
        <v>150</v>
      </c>
      <c r="H23" s="193" t="s">
        <v>151</v>
      </c>
      <c r="I23" s="193" t="s">
        <v>152</v>
      </c>
      <c r="J23" s="194" t="s">
        <v>153</v>
      </c>
      <c r="K23" s="172"/>
    </row>
    <row r="24" spans="1:11" ht="13.8" x14ac:dyDescent="0.3">
      <c r="A24" s="173"/>
      <c r="B24" s="174"/>
      <c r="C24" s="182" t="s">
        <v>157</v>
      </c>
      <c r="D24" s="177"/>
      <c r="E24" s="178"/>
      <c r="F24" s="179"/>
      <c r="G24" s="179"/>
      <c r="H24" s="179"/>
      <c r="I24" s="180"/>
      <c r="J24" s="181"/>
      <c r="K24" s="172"/>
    </row>
    <row r="25" spans="1:11" ht="13.8" x14ac:dyDescent="0.3">
      <c r="A25" s="173"/>
      <c r="B25" s="174"/>
      <c r="C25" s="182" t="s">
        <v>164</v>
      </c>
      <c r="D25" s="177"/>
      <c r="E25" s="178"/>
      <c r="F25" s="179"/>
      <c r="G25" s="179"/>
      <c r="H25" s="179"/>
      <c r="I25" s="180"/>
      <c r="J25" s="181"/>
      <c r="K25" s="172"/>
    </row>
    <row r="26" spans="1:11" ht="13.8" x14ac:dyDescent="0.3">
      <c r="A26" s="173"/>
      <c r="B26" s="174"/>
      <c r="C26" s="176" t="s">
        <v>159</v>
      </c>
      <c r="D26" s="183" t="s">
        <v>154</v>
      </c>
      <c r="E26" s="195">
        <v>13</v>
      </c>
      <c r="F26" s="188">
        <v>2.34</v>
      </c>
      <c r="G26" s="186">
        <v>0.375</v>
      </c>
      <c r="H26" s="187">
        <v>0.56000000000000005</v>
      </c>
      <c r="I26" s="188">
        <f>+E26*F26*H26</f>
        <v>17.0352</v>
      </c>
      <c r="J26" s="184">
        <f>ROUNDUP((E26*F26)/9,0)</f>
        <v>4</v>
      </c>
      <c r="K26" s="172"/>
    </row>
    <row r="27" spans="1:11" ht="13.8" x14ac:dyDescent="0.3">
      <c r="A27" s="173"/>
      <c r="B27" s="174"/>
      <c r="C27" s="176" t="s">
        <v>158</v>
      </c>
      <c r="D27" s="183" t="s">
        <v>154</v>
      </c>
      <c r="E27" s="195">
        <v>13</v>
      </c>
      <c r="F27" s="188">
        <v>2.34</v>
      </c>
      <c r="G27" s="186">
        <v>0.375</v>
      </c>
      <c r="H27" s="187">
        <v>0.56000000000000005</v>
      </c>
      <c r="I27" s="188">
        <f>+E27*F27*H27</f>
        <v>17.0352</v>
      </c>
      <c r="J27" s="184">
        <f>ROUNDUP((E27*F27)/9,0)</f>
        <v>4</v>
      </c>
      <c r="K27" s="172"/>
    </row>
    <row r="28" spans="1:11" ht="13.8" x14ac:dyDescent="0.3">
      <c r="A28" s="173"/>
      <c r="B28" s="174"/>
      <c r="C28" s="182" t="s">
        <v>163</v>
      </c>
      <c r="D28" s="177"/>
      <c r="E28" s="178"/>
      <c r="F28" s="179"/>
      <c r="G28" s="179"/>
      <c r="H28" s="179"/>
      <c r="I28" s="180"/>
      <c r="J28" s="181"/>
      <c r="K28" s="172"/>
    </row>
    <row r="29" spans="1:11" ht="13.8" x14ac:dyDescent="0.3">
      <c r="A29" s="173"/>
      <c r="B29" s="174"/>
      <c r="C29" s="176" t="s">
        <v>159</v>
      </c>
      <c r="D29" s="183" t="s">
        <v>154</v>
      </c>
      <c r="E29" s="184">
        <v>26</v>
      </c>
      <c r="F29" s="185">
        <v>6.28</v>
      </c>
      <c r="G29" s="186">
        <v>0.375</v>
      </c>
      <c r="H29" s="187">
        <v>0.56000000000000005</v>
      </c>
      <c r="I29" s="188">
        <f>+E29*F29*H29</f>
        <v>91.436800000000005</v>
      </c>
      <c r="J29" s="184">
        <f>ROUNDUP((E29*F29)/9,0)</f>
        <v>19</v>
      </c>
      <c r="K29" s="172"/>
    </row>
    <row r="30" spans="1:11" ht="13.8" x14ac:dyDescent="0.3">
      <c r="A30" s="173"/>
      <c r="B30" s="174"/>
      <c r="C30" s="176" t="s">
        <v>158</v>
      </c>
      <c r="D30" s="183" t="s">
        <v>154</v>
      </c>
      <c r="E30" s="184">
        <v>40</v>
      </c>
      <c r="F30" s="188">
        <v>4.0999999999999996</v>
      </c>
      <c r="G30" s="186">
        <v>0.5</v>
      </c>
      <c r="H30" s="187">
        <v>0.99399999999999999</v>
      </c>
      <c r="I30" s="188">
        <f>+E30*F30*H30</f>
        <v>163.01599999999999</v>
      </c>
      <c r="J30" s="184">
        <f>ROUNDUP((E30*F30)/9,0)</f>
        <v>19</v>
      </c>
      <c r="K30" s="172"/>
    </row>
    <row r="31" spans="1:11" ht="13.8" x14ac:dyDescent="0.3">
      <c r="A31" s="173"/>
      <c r="B31" s="174"/>
      <c r="C31" s="174"/>
      <c r="D31" s="174"/>
      <c r="E31" s="189"/>
      <c r="F31" s="171"/>
      <c r="G31" s="171"/>
      <c r="H31" s="195" t="s">
        <v>155</v>
      </c>
      <c r="I31" s="196">
        <f>SUM(I26:I30)</f>
        <v>288.52319999999997</v>
      </c>
      <c r="J31" s="195">
        <f>SUM(J29:J30)</f>
        <v>38</v>
      </c>
      <c r="K31" s="172"/>
    </row>
    <row r="34" spans="1:11" ht="13.8" x14ac:dyDescent="0.3">
      <c r="A34" s="173" t="s">
        <v>212</v>
      </c>
      <c r="B34" s="174" t="s">
        <v>161</v>
      </c>
      <c r="C34" s="169"/>
      <c r="D34" s="169"/>
      <c r="E34" s="169"/>
      <c r="F34" s="169"/>
      <c r="G34" s="169"/>
      <c r="H34" s="169"/>
      <c r="I34" s="170"/>
      <c r="J34" s="172">
        <f>+I44</f>
        <v>307.48480000000001</v>
      </c>
      <c r="K34" s="175" t="str">
        <f>+D42</f>
        <v>kg</v>
      </c>
    </row>
    <row r="35" spans="1:11" ht="13.8" x14ac:dyDescent="0.3">
      <c r="A35" s="169"/>
      <c r="B35" s="169"/>
      <c r="C35" s="169"/>
      <c r="D35" s="169"/>
      <c r="E35" s="169"/>
      <c r="F35" s="169"/>
      <c r="G35" s="169"/>
      <c r="H35" s="169"/>
      <c r="I35" s="170"/>
      <c r="J35" s="171"/>
      <c r="K35" s="172"/>
    </row>
    <row r="36" spans="1:11" ht="27.6" x14ac:dyDescent="0.3">
      <c r="A36" s="173"/>
      <c r="B36" s="174"/>
      <c r="C36" s="190" t="s">
        <v>146</v>
      </c>
      <c r="D36" s="191" t="s">
        <v>147</v>
      </c>
      <c r="E36" s="192" t="s">
        <v>148</v>
      </c>
      <c r="F36" s="193" t="s">
        <v>149</v>
      </c>
      <c r="G36" s="193" t="s">
        <v>150</v>
      </c>
      <c r="H36" s="193" t="s">
        <v>151</v>
      </c>
      <c r="I36" s="193" t="s">
        <v>152</v>
      </c>
      <c r="J36" s="194" t="s">
        <v>153</v>
      </c>
      <c r="K36" s="172"/>
    </row>
    <row r="37" spans="1:11" ht="13.8" x14ac:dyDescent="0.3">
      <c r="A37" s="173"/>
      <c r="B37" s="174"/>
      <c r="C37" s="182" t="s">
        <v>157</v>
      </c>
      <c r="D37" s="177"/>
      <c r="E37" s="178"/>
      <c r="F37" s="179"/>
      <c r="G37" s="179"/>
      <c r="H37" s="179"/>
      <c r="I37" s="180"/>
      <c r="J37" s="181"/>
      <c r="K37" s="172"/>
    </row>
    <row r="38" spans="1:11" ht="13.8" x14ac:dyDescent="0.3">
      <c r="A38" s="173"/>
      <c r="B38" s="174"/>
      <c r="C38" s="182" t="s">
        <v>164</v>
      </c>
      <c r="D38" s="177"/>
      <c r="E38" s="178"/>
      <c r="F38" s="179"/>
      <c r="G38" s="179"/>
      <c r="H38" s="179"/>
      <c r="I38" s="180"/>
      <c r="J38" s="181"/>
      <c r="K38" s="172"/>
    </row>
    <row r="39" spans="1:11" ht="13.8" x14ac:dyDescent="0.3">
      <c r="A39" s="173"/>
      <c r="B39" s="174"/>
      <c r="C39" s="176" t="s">
        <v>159</v>
      </c>
      <c r="D39" s="183" t="s">
        <v>154</v>
      </c>
      <c r="E39" s="184">
        <v>13</v>
      </c>
      <c r="F39" s="188">
        <v>2.34</v>
      </c>
      <c r="G39" s="186">
        <v>0.375</v>
      </c>
      <c r="H39" s="187">
        <v>0.56000000000000005</v>
      </c>
      <c r="I39" s="188">
        <f>+E39*F39*H39</f>
        <v>17.0352</v>
      </c>
      <c r="J39" s="184">
        <f>ROUNDUP((E39*F39)/9,0)</f>
        <v>4</v>
      </c>
      <c r="K39" s="172"/>
    </row>
    <row r="40" spans="1:11" ht="13.8" x14ac:dyDescent="0.3">
      <c r="A40" s="173"/>
      <c r="B40" s="174"/>
      <c r="C40" s="176" t="s">
        <v>158</v>
      </c>
      <c r="D40" s="183" t="s">
        <v>154</v>
      </c>
      <c r="E40" s="184">
        <v>13</v>
      </c>
      <c r="F40" s="188">
        <v>2.34</v>
      </c>
      <c r="G40" s="186">
        <v>0.375</v>
      </c>
      <c r="H40" s="187">
        <v>0.56000000000000005</v>
      </c>
      <c r="I40" s="188">
        <f>+E40*F40*H40</f>
        <v>17.0352</v>
      </c>
      <c r="J40" s="184">
        <f>ROUNDUP((E40*F40)/9,0)</f>
        <v>4</v>
      </c>
      <c r="K40" s="172"/>
    </row>
    <row r="41" spans="1:11" ht="13.8" x14ac:dyDescent="0.3">
      <c r="A41" s="173"/>
      <c r="B41" s="174"/>
      <c r="C41" s="182" t="s">
        <v>163</v>
      </c>
      <c r="D41" s="177"/>
      <c r="E41" s="178"/>
      <c r="F41" s="179"/>
      <c r="G41" s="179"/>
      <c r="H41" s="179"/>
      <c r="I41" s="180"/>
      <c r="J41" s="181"/>
      <c r="K41" s="172"/>
    </row>
    <row r="42" spans="1:11" ht="13.8" x14ac:dyDescent="0.3">
      <c r="A42" s="173"/>
      <c r="B42" s="174"/>
      <c r="C42" s="176" t="s">
        <v>159</v>
      </c>
      <c r="D42" s="183" t="s">
        <v>154</v>
      </c>
      <c r="E42" s="184">
        <v>28</v>
      </c>
      <c r="F42" s="185">
        <v>6.28</v>
      </c>
      <c r="G42" s="186">
        <v>0.375</v>
      </c>
      <c r="H42" s="187">
        <v>0.56000000000000005</v>
      </c>
      <c r="I42" s="188">
        <f>+E42*F42*H42</f>
        <v>98.470400000000012</v>
      </c>
      <c r="J42" s="184">
        <f>ROUNDUP((E42*F42)/9,0)</f>
        <v>20</v>
      </c>
      <c r="K42" s="172"/>
    </row>
    <row r="43" spans="1:11" ht="13.8" x14ac:dyDescent="0.3">
      <c r="A43" s="173"/>
      <c r="B43" s="174"/>
      <c r="C43" s="176" t="s">
        <v>158</v>
      </c>
      <c r="D43" s="183" t="s">
        <v>154</v>
      </c>
      <c r="E43" s="184">
        <v>40</v>
      </c>
      <c r="F43" s="188">
        <v>4.4000000000000004</v>
      </c>
      <c r="G43" s="186">
        <v>0.5</v>
      </c>
      <c r="H43" s="187">
        <v>0.99399999999999999</v>
      </c>
      <c r="I43" s="188">
        <f>+E43*F43*H43</f>
        <v>174.94399999999999</v>
      </c>
      <c r="J43" s="184">
        <f>ROUNDUP((E43*F43)/9,0)</f>
        <v>20</v>
      </c>
      <c r="K43" s="172"/>
    </row>
    <row r="44" spans="1:11" ht="13.8" x14ac:dyDescent="0.3">
      <c r="A44" s="173"/>
      <c r="B44" s="174"/>
      <c r="C44" s="174"/>
      <c r="D44" s="174"/>
      <c r="E44" s="189"/>
      <c r="F44" s="171"/>
      <c r="G44" s="171"/>
      <c r="H44" s="195" t="s">
        <v>155</v>
      </c>
      <c r="I44" s="196">
        <f>SUM(I39:I43)</f>
        <v>307.48480000000001</v>
      </c>
      <c r="J44" s="195">
        <f>SUM(J42:J43)</f>
        <v>40</v>
      </c>
      <c r="K44" s="172"/>
    </row>
    <row r="47" spans="1:11" ht="13.8" x14ac:dyDescent="0.3">
      <c r="A47" s="173" t="s">
        <v>213</v>
      </c>
      <c r="B47" s="174" t="s">
        <v>162</v>
      </c>
      <c r="C47" s="169"/>
      <c r="D47" s="169"/>
      <c r="E47" s="169"/>
      <c r="F47" s="169"/>
      <c r="G47" s="169"/>
      <c r="H47" s="169"/>
      <c r="I47" s="170"/>
      <c r="J47" s="172">
        <f>+I57</f>
        <v>352.9008</v>
      </c>
      <c r="K47" s="175" t="str">
        <f>+D55</f>
        <v>kg</v>
      </c>
    </row>
    <row r="48" spans="1:11" ht="13.8" x14ac:dyDescent="0.3">
      <c r="A48" s="169"/>
      <c r="B48" s="169"/>
      <c r="C48" s="169"/>
      <c r="D48" s="169"/>
      <c r="E48" s="169"/>
      <c r="F48" s="169"/>
      <c r="G48" s="169"/>
      <c r="H48" s="169"/>
      <c r="I48" s="170"/>
      <c r="J48" s="171"/>
      <c r="K48" s="172"/>
    </row>
    <row r="49" spans="1:11" ht="27.6" x14ac:dyDescent="0.3">
      <c r="A49" s="173"/>
      <c r="B49" s="174"/>
      <c r="C49" s="190" t="s">
        <v>146</v>
      </c>
      <c r="D49" s="191" t="s">
        <v>147</v>
      </c>
      <c r="E49" s="192" t="s">
        <v>148</v>
      </c>
      <c r="F49" s="193" t="s">
        <v>149</v>
      </c>
      <c r="G49" s="193" t="s">
        <v>150</v>
      </c>
      <c r="H49" s="193" t="s">
        <v>151</v>
      </c>
      <c r="I49" s="193" t="s">
        <v>152</v>
      </c>
      <c r="J49" s="194" t="s">
        <v>153</v>
      </c>
      <c r="K49" s="172"/>
    </row>
    <row r="50" spans="1:11" ht="13.8" x14ac:dyDescent="0.3">
      <c r="A50" s="173"/>
      <c r="B50" s="174"/>
      <c r="C50" s="182" t="s">
        <v>157</v>
      </c>
      <c r="D50" s="177"/>
      <c r="E50" s="178"/>
      <c r="F50" s="179"/>
      <c r="G50" s="179"/>
      <c r="H50" s="179"/>
      <c r="I50" s="180"/>
      <c r="J50" s="181"/>
      <c r="K50" s="172"/>
    </row>
    <row r="51" spans="1:11" ht="13.8" x14ac:dyDescent="0.3">
      <c r="A51" s="173"/>
      <c r="B51" s="174"/>
      <c r="C51" s="182" t="s">
        <v>164</v>
      </c>
      <c r="D51" s="177"/>
      <c r="E51" s="178"/>
      <c r="F51" s="179"/>
      <c r="G51" s="179"/>
      <c r="H51" s="179"/>
      <c r="I51" s="180"/>
      <c r="J51" s="181"/>
      <c r="K51" s="172"/>
    </row>
    <row r="52" spans="1:11" ht="13.8" x14ac:dyDescent="0.3">
      <c r="A52" s="173"/>
      <c r="B52" s="174"/>
      <c r="C52" s="176" t="s">
        <v>159</v>
      </c>
      <c r="D52" s="183" t="s">
        <v>154</v>
      </c>
      <c r="E52" s="184">
        <v>13</v>
      </c>
      <c r="F52" s="188">
        <v>2.34</v>
      </c>
      <c r="G52" s="186">
        <v>0.375</v>
      </c>
      <c r="H52" s="187">
        <v>0.56000000000000005</v>
      </c>
      <c r="I52" s="188">
        <f>+E52*F52*H52</f>
        <v>17.0352</v>
      </c>
      <c r="J52" s="184">
        <f>ROUNDUP((E52*F52)/9,0)</f>
        <v>4</v>
      </c>
      <c r="K52" s="172"/>
    </row>
    <row r="53" spans="1:11" ht="13.8" x14ac:dyDescent="0.3">
      <c r="A53" s="173"/>
      <c r="B53" s="174"/>
      <c r="C53" s="176" t="s">
        <v>158</v>
      </c>
      <c r="D53" s="183" t="s">
        <v>154</v>
      </c>
      <c r="E53" s="184">
        <v>13</v>
      </c>
      <c r="F53" s="188">
        <v>2.34</v>
      </c>
      <c r="G53" s="186">
        <v>0.375</v>
      </c>
      <c r="H53" s="187">
        <v>0.56000000000000005</v>
      </c>
      <c r="I53" s="188">
        <f>+E53*F53*H53</f>
        <v>17.0352</v>
      </c>
      <c r="J53" s="184">
        <f>ROUNDUP((E53*F53)/9,0)</f>
        <v>4</v>
      </c>
      <c r="K53" s="172"/>
    </row>
    <row r="54" spans="1:11" ht="13.8" x14ac:dyDescent="0.3">
      <c r="A54" s="173"/>
      <c r="B54" s="174"/>
      <c r="C54" s="182" t="s">
        <v>163</v>
      </c>
      <c r="D54" s="177"/>
      <c r="E54" s="178"/>
      <c r="F54" s="179"/>
      <c r="G54" s="179"/>
      <c r="H54" s="179"/>
      <c r="I54" s="180"/>
      <c r="J54" s="181"/>
      <c r="K54" s="172"/>
    </row>
    <row r="55" spans="1:11" ht="13.8" x14ac:dyDescent="0.3">
      <c r="A55" s="173"/>
      <c r="B55" s="174"/>
      <c r="C55" s="176" t="s">
        <v>159</v>
      </c>
      <c r="D55" s="183" t="s">
        <v>154</v>
      </c>
      <c r="E55" s="184">
        <v>33</v>
      </c>
      <c r="F55" s="185">
        <v>6.28</v>
      </c>
      <c r="G55" s="186">
        <v>0.375</v>
      </c>
      <c r="H55" s="187">
        <v>0.56000000000000005</v>
      </c>
      <c r="I55" s="188">
        <f>+E55*F55*H55</f>
        <v>116.05440000000002</v>
      </c>
      <c r="J55" s="184">
        <f>ROUNDUP((E55*F55)/9,0)</f>
        <v>24</v>
      </c>
      <c r="K55" s="172"/>
    </row>
    <row r="56" spans="1:11" ht="13.8" x14ac:dyDescent="0.3">
      <c r="A56" s="173"/>
      <c r="B56" s="174"/>
      <c r="C56" s="176" t="s">
        <v>158</v>
      </c>
      <c r="D56" s="183" t="s">
        <v>154</v>
      </c>
      <c r="E56" s="184">
        <v>40</v>
      </c>
      <c r="F56" s="188">
        <v>5.0999999999999996</v>
      </c>
      <c r="G56" s="186">
        <v>0.5</v>
      </c>
      <c r="H56" s="187">
        <v>0.99399999999999999</v>
      </c>
      <c r="I56" s="188">
        <f>+E56*F56*H56</f>
        <v>202.77600000000001</v>
      </c>
      <c r="J56" s="184">
        <f>ROUNDUP((E56*F56)/9,0)</f>
        <v>23</v>
      </c>
      <c r="K56" s="172"/>
    </row>
    <row r="57" spans="1:11" ht="13.8" x14ac:dyDescent="0.3">
      <c r="A57" s="173"/>
      <c r="B57" s="174"/>
      <c r="C57" s="174"/>
      <c r="D57" s="174"/>
      <c r="E57" s="189"/>
      <c r="F57" s="171"/>
      <c r="G57" s="171"/>
      <c r="H57" s="195" t="s">
        <v>155</v>
      </c>
      <c r="I57" s="196">
        <f>SUM(I52:I56)</f>
        <v>352.9008</v>
      </c>
      <c r="J57" s="195">
        <f>SUM(J55:J56)</f>
        <v>47</v>
      </c>
      <c r="K57" s="172"/>
    </row>
  </sheetData>
  <mergeCells count="2">
    <mergeCell ref="A1:K1"/>
    <mergeCell ref="B3:K4"/>
  </mergeCells>
  <pageMargins left="0.7" right="0.7" top="0.75" bottom="0.75" header="0.3" footer="0.3"/>
  <pageSetup paperSize="9" scale="72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Y95"/>
  <sheetViews>
    <sheetView tabSelected="1" view="pageBreakPreview" topLeftCell="A7" zoomScale="90" zoomScaleNormal="100" zoomScaleSheetLayoutView="90" workbookViewId="0">
      <selection activeCell="P18" sqref="P18"/>
    </sheetView>
  </sheetViews>
  <sheetFormatPr baseColWidth="10" defaultRowHeight="13.2" x14ac:dyDescent="0.25"/>
  <cols>
    <col min="1" max="1" width="2.44140625" customWidth="1"/>
    <col min="3" max="3" width="57.88671875" customWidth="1"/>
    <col min="4" max="4" width="6.44140625" customWidth="1"/>
    <col min="5" max="5" width="6.5546875" customWidth="1"/>
    <col min="6" max="7" width="7.88671875" customWidth="1"/>
    <col min="8" max="8" width="5.44140625" customWidth="1"/>
    <col min="9" max="9" width="8.33203125" customWidth="1"/>
    <col min="10" max="10" width="8.5546875" customWidth="1"/>
    <col min="11" max="11" width="9.6640625" customWidth="1"/>
    <col min="12" max="12" width="8.109375" customWidth="1"/>
  </cols>
  <sheetData>
    <row r="1" spans="1:25" x14ac:dyDescent="0.25">
      <c r="A1" s="2"/>
      <c r="B1" s="3"/>
      <c r="C1" s="2"/>
      <c r="D1" s="4"/>
      <c r="E1" s="5"/>
      <c r="F1" s="6"/>
      <c r="G1" s="7"/>
      <c r="H1" s="8"/>
      <c r="I1" s="5"/>
      <c r="J1" s="6"/>
      <c r="K1" s="6"/>
      <c r="L1" s="6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x14ac:dyDescent="0.25">
      <c r="A2" s="2"/>
      <c r="B2" s="218" t="s">
        <v>22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25">
      <c r="A3" s="2"/>
      <c r="B3" s="71"/>
      <c r="C3" s="51"/>
      <c r="D3" s="72"/>
      <c r="E3" s="51"/>
      <c r="F3" s="51"/>
      <c r="G3" s="73"/>
      <c r="H3" s="73"/>
      <c r="I3" s="73"/>
      <c r="J3" s="73"/>
      <c r="K3" s="73"/>
      <c r="L3" s="7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3.8" x14ac:dyDescent="0.25">
      <c r="A4" s="2"/>
      <c r="B4" s="76" t="s">
        <v>17</v>
      </c>
      <c r="C4" s="219" t="s">
        <v>173</v>
      </c>
      <c r="D4" s="219"/>
      <c r="E4" s="219"/>
      <c r="F4" s="219"/>
      <c r="G4" s="219"/>
      <c r="H4" s="219"/>
      <c r="I4" s="219"/>
      <c r="J4" s="219"/>
      <c r="K4" s="219"/>
      <c r="L4" s="219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25">
      <c r="A5" s="2"/>
      <c r="B5" s="75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3.8" x14ac:dyDescent="0.3">
      <c r="A6" s="2"/>
      <c r="B6" s="54" t="s">
        <v>108</v>
      </c>
      <c r="C6" s="162">
        <v>43895</v>
      </c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3.8" x14ac:dyDescent="0.3">
      <c r="A7" s="2"/>
      <c r="B7" s="54" t="s">
        <v>110</v>
      </c>
      <c r="C7" s="197" t="s">
        <v>109</v>
      </c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3.8" x14ac:dyDescent="0.3">
      <c r="A8" s="2"/>
      <c r="B8" s="54" t="s">
        <v>111</v>
      </c>
      <c r="C8" s="55" t="s">
        <v>85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4.4" thickBot="1" x14ac:dyDescent="0.3">
      <c r="A9" s="2"/>
      <c r="B9" s="75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3.8" x14ac:dyDescent="0.25">
      <c r="A10" s="2"/>
      <c r="B10" s="222" t="s">
        <v>12</v>
      </c>
      <c r="C10" s="224" t="s">
        <v>23</v>
      </c>
      <c r="D10" s="224" t="s">
        <v>3</v>
      </c>
      <c r="E10" s="224" t="s">
        <v>13</v>
      </c>
      <c r="F10" s="224" t="s">
        <v>24</v>
      </c>
      <c r="G10" s="224" t="s">
        <v>14</v>
      </c>
      <c r="H10" s="224"/>
      <c r="I10" s="224"/>
      <c r="J10" s="224" t="s">
        <v>11</v>
      </c>
      <c r="K10" s="224" t="s">
        <v>8</v>
      </c>
      <c r="L10" s="220" t="s">
        <v>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4.4" thickBot="1" x14ac:dyDescent="0.3">
      <c r="A11" s="2"/>
      <c r="B11" s="223"/>
      <c r="C11" s="225"/>
      <c r="D11" s="225"/>
      <c r="E11" s="225"/>
      <c r="F11" s="225"/>
      <c r="G11" s="77" t="s">
        <v>4</v>
      </c>
      <c r="H11" s="77" t="s">
        <v>5</v>
      </c>
      <c r="I11" s="141" t="s">
        <v>6</v>
      </c>
      <c r="J11" s="225" t="s">
        <v>11</v>
      </c>
      <c r="K11" s="225"/>
      <c r="L11" s="221"/>
      <c r="M11" s="2"/>
      <c r="N11" s="5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3.8" x14ac:dyDescent="0.25">
      <c r="A12" s="2"/>
      <c r="B12" s="78">
        <v>1.06</v>
      </c>
      <c r="C12" s="79" t="s">
        <v>209</v>
      </c>
      <c r="D12" s="80"/>
      <c r="E12" s="81"/>
      <c r="F12" s="81"/>
      <c r="G12" s="82"/>
      <c r="H12" s="82"/>
      <c r="I12" s="81"/>
      <c r="J12" s="81"/>
      <c r="K12" s="81"/>
      <c r="L12" s="109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3.8" x14ac:dyDescent="0.25">
      <c r="A13" s="2"/>
      <c r="B13" s="83" t="s">
        <v>174</v>
      </c>
      <c r="C13" s="84" t="s">
        <v>15</v>
      </c>
      <c r="D13" s="85"/>
      <c r="E13" s="86"/>
      <c r="F13" s="86"/>
      <c r="G13" s="87"/>
      <c r="H13" s="87"/>
      <c r="I13" s="86"/>
      <c r="J13" s="86"/>
      <c r="K13" s="86"/>
      <c r="L13" s="110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" customHeight="1" x14ac:dyDescent="0.25">
      <c r="A14" s="2"/>
      <c r="B14" s="88" t="s">
        <v>175</v>
      </c>
      <c r="C14" s="89" t="s">
        <v>26</v>
      </c>
      <c r="D14" s="90" t="s">
        <v>112</v>
      </c>
      <c r="E14" s="86"/>
      <c r="F14" s="86"/>
      <c r="G14" s="87"/>
      <c r="H14" s="87"/>
      <c r="I14" s="86"/>
      <c r="J14" s="86"/>
      <c r="K14" s="86"/>
      <c r="L14" s="110">
        <f>SUM(K15:K16)</f>
        <v>948.67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3.8" x14ac:dyDescent="0.25">
      <c r="A15" s="2"/>
      <c r="B15" s="91"/>
      <c r="C15" s="98" t="s">
        <v>113</v>
      </c>
      <c r="D15" s="86" t="s">
        <v>27</v>
      </c>
      <c r="E15" s="87">
        <v>1</v>
      </c>
      <c r="F15" s="87">
        <v>1</v>
      </c>
      <c r="G15" s="86">
        <v>598.77</v>
      </c>
      <c r="H15" s="87"/>
      <c r="I15" s="86"/>
      <c r="J15" s="86"/>
      <c r="K15" s="86">
        <f>+PRODUCT(E15:J15)</f>
        <v>598.77</v>
      </c>
      <c r="L15" s="110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3.8" x14ac:dyDescent="0.25">
      <c r="A16" s="2"/>
      <c r="B16" s="91"/>
      <c r="C16" s="95" t="s">
        <v>114</v>
      </c>
      <c r="D16" s="86" t="s">
        <v>27</v>
      </c>
      <c r="E16" s="87">
        <v>1</v>
      </c>
      <c r="F16" s="87">
        <v>1</v>
      </c>
      <c r="G16" s="86">
        <v>349.9</v>
      </c>
      <c r="H16" s="87"/>
      <c r="I16" s="86"/>
      <c r="J16" s="86"/>
      <c r="K16" s="86">
        <f>+PRODUCT(E16:J16)</f>
        <v>349.9</v>
      </c>
      <c r="L16" s="110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3.8" x14ac:dyDescent="0.25">
      <c r="A17" s="2"/>
      <c r="B17" s="83" t="s">
        <v>176</v>
      </c>
      <c r="C17" s="84" t="s">
        <v>16</v>
      </c>
      <c r="D17" s="85"/>
      <c r="E17" s="85"/>
      <c r="F17" s="86"/>
      <c r="G17" s="86"/>
      <c r="H17" s="87"/>
      <c r="I17" s="87"/>
      <c r="J17" s="87"/>
      <c r="K17" s="86"/>
      <c r="L17" s="110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24" customHeight="1" x14ac:dyDescent="0.25">
      <c r="A18" s="2"/>
      <c r="B18" s="88" t="s">
        <v>177</v>
      </c>
      <c r="C18" s="94" t="s">
        <v>133</v>
      </c>
      <c r="D18" s="122" t="s">
        <v>9</v>
      </c>
      <c r="E18" s="85"/>
      <c r="F18" s="86"/>
      <c r="G18" s="86"/>
      <c r="H18" s="87"/>
      <c r="I18" s="87"/>
      <c r="J18" s="87"/>
      <c r="K18" s="86"/>
      <c r="L18" s="112">
        <f>SUM(K19:K20)</f>
        <v>291.798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3.8" x14ac:dyDescent="0.25">
      <c r="A19" s="2"/>
      <c r="B19" s="93"/>
      <c r="C19" s="150" t="s">
        <v>70</v>
      </c>
      <c r="D19" s="125" t="s">
        <v>9</v>
      </c>
      <c r="E19" s="118">
        <v>5</v>
      </c>
      <c r="F19" s="118">
        <v>9</v>
      </c>
      <c r="G19" s="87"/>
      <c r="H19" s="87"/>
      <c r="I19" s="87">
        <v>2</v>
      </c>
      <c r="J19" s="86">
        <v>1.131</v>
      </c>
      <c r="K19" s="86">
        <f>+PRODUCT(E19:J19)</f>
        <v>101.79</v>
      </c>
      <c r="L19" s="111"/>
      <c r="M19" s="2"/>
      <c r="N19" s="6"/>
      <c r="O19" s="6"/>
      <c r="P19" s="8"/>
      <c r="Q19" s="8"/>
      <c r="R19" s="8"/>
      <c r="S19" s="6"/>
      <c r="T19" s="6"/>
      <c r="U19" s="6"/>
      <c r="V19" s="6"/>
      <c r="W19" s="2"/>
      <c r="X19" s="2"/>
      <c r="Y19" s="2"/>
    </row>
    <row r="20" spans="1:25" ht="13.8" x14ac:dyDescent="0.25">
      <c r="A20" s="2"/>
      <c r="B20" s="93"/>
      <c r="C20" s="150" t="s">
        <v>28</v>
      </c>
      <c r="D20" s="125" t="s">
        <v>9</v>
      </c>
      <c r="E20" s="118">
        <v>7</v>
      </c>
      <c r="F20" s="118">
        <v>12</v>
      </c>
      <c r="G20" s="87"/>
      <c r="H20" s="87"/>
      <c r="I20" s="87">
        <v>2</v>
      </c>
      <c r="J20" s="86">
        <v>1.131</v>
      </c>
      <c r="K20" s="86">
        <f>+PRODUCT(E20:J20)</f>
        <v>190.00800000000001</v>
      </c>
      <c r="L20" s="111"/>
      <c r="M20" s="2"/>
      <c r="N20" s="6"/>
      <c r="O20" s="6"/>
      <c r="P20" s="8"/>
      <c r="Q20" s="8"/>
      <c r="R20" s="8"/>
      <c r="S20" s="6"/>
      <c r="T20" s="6"/>
      <c r="U20" s="6"/>
      <c r="V20" s="6"/>
      <c r="W20" s="2"/>
      <c r="X20" s="2"/>
      <c r="Y20" s="2"/>
    </row>
    <row r="21" spans="1:25" ht="27.6" x14ac:dyDescent="0.25">
      <c r="A21" s="2"/>
      <c r="B21" s="88" t="s">
        <v>178</v>
      </c>
      <c r="C21" s="94" t="s">
        <v>134</v>
      </c>
      <c r="D21" s="85"/>
      <c r="E21" s="85"/>
      <c r="F21" s="86"/>
      <c r="G21" s="86"/>
      <c r="H21" s="87"/>
      <c r="I21" s="87"/>
      <c r="J21" s="87"/>
      <c r="K21" s="86"/>
      <c r="L21" s="112">
        <f>SUM(K22:K23)</f>
        <v>91.883999999999986</v>
      </c>
      <c r="M21" s="2"/>
      <c r="N21" s="6"/>
      <c r="O21" s="6"/>
      <c r="P21" s="8"/>
      <c r="Q21" s="8"/>
      <c r="R21" s="8"/>
      <c r="S21" s="6"/>
      <c r="T21" s="6"/>
      <c r="U21" s="6"/>
      <c r="V21" s="6"/>
      <c r="W21" s="2"/>
      <c r="X21" s="2"/>
      <c r="Y21" s="2"/>
    </row>
    <row r="22" spans="1:25" ht="13.8" x14ac:dyDescent="0.25">
      <c r="A22" s="2"/>
      <c r="B22" s="93"/>
      <c r="C22" s="150" t="s">
        <v>29</v>
      </c>
      <c r="D22" s="125" t="s">
        <v>9</v>
      </c>
      <c r="E22" s="118">
        <v>4</v>
      </c>
      <c r="F22" s="118">
        <v>4</v>
      </c>
      <c r="G22" s="87"/>
      <c r="H22" s="87"/>
      <c r="I22" s="87">
        <v>2.5</v>
      </c>
      <c r="J22" s="86">
        <v>1.7669999999999999</v>
      </c>
      <c r="K22" s="86">
        <f>+PRODUCT(E22:J22)</f>
        <v>70.679999999999993</v>
      </c>
      <c r="L22" s="111"/>
      <c r="M22" s="2"/>
      <c r="N22" s="6"/>
      <c r="O22" s="6"/>
      <c r="P22" s="8"/>
      <c r="Q22" s="8"/>
      <c r="R22" s="8"/>
      <c r="S22" s="6"/>
      <c r="T22" s="6"/>
      <c r="U22" s="6"/>
      <c r="V22" s="6"/>
      <c r="W22" s="2"/>
      <c r="X22" s="2"/>
      <c r="Y22" s="2"/>
    </row>
    <row r="23" spans="1:25" ht="13.8" x14ac:dyDescent="0.25">
      <c r="A23" s="2"/>
      <c r="B23" s="93"/>
      <c r="C23" s="150" t="s">
        <v>30</v>
      </c>
      <c r="D23" s="125" t="s">
        <v>9</v>
      </c>
      <c r="E23" s="118">
        <v>2</v>
      </c>
      <c r="F23" s="118">
        <v>2</v>
      </c>
      <c r="G23" s="87"/>
      <c r="H23" s="87"/>
      <c r="I23" s="87">
        <v>3</v>
      </c>
      <c r="J23" s="86">
        <v>1.7669999999999999</v>
      </c>
      <c r="K23" s="86">
        <f t="shared" ref="K23:K29" si="0">+PRODUCT(E23:J23)</f>
        <v>21.204000000000001</v>
      </c>
      <c r="L23" s="111"/>
      <c r="M23" s="2"/>
      <c r="N23" s="6"/>
      <c r="O23" s="6"/>
      <c r="P23" s="8"/>
      <c r="Q23" s="8"/>
      <c r="R23" s="8"/>
      <c r="S23" s="6"/>
      <c r="T23" s="6"/>
      <c r="U23" s="6"/>
      <c r="V23" s="6"/>
      <c r="W23" s="2"/>
      <c r="X23" s="2"/>
      <c r="Y23" s="2"/>
    </row>
    <row r="24" spans="1:25" ht="27.6" x14ac:dyDescent="0.25">
      <c r="A24" s="2"/>
      <c r="B24" s="88" t="s">
        <v>179</v>
      </c>
      <c r="C24" s="94" t="s">
        <v>135</v>
      </c>
      <c r="D24" s="85"/>
      <c r="E24" s="85"/>
      <c r="F24" s="86"/>
      <c r="G24" s="86"/>
      <c r="H24" s="87"/>
      <c r="I24" s="87"/>
      <c r="J24" s="87"/>
      <c r="K24" s="86"/>
      <c r="L24" s="112">
        <f>SUM(K25:K26)</f>
        <v>116.358</v>
      </c>
      <c r="M24" s="2"/>
      <c r="N24" s="6"/>
      <c r="O24" s="6"/>
      <c r="P24" s="8"/>
      <c r="Q24" s="8"/>
      <c r="R24" s="8"/>
      <c r="S24" s="6"/>
      <c r="T24" s="6"/>
      <c r="U24" s="6"/>
      <c r="V24" s="6"/>
      <c r="W24" s="2"/>
      <c r="X24" s="2"/>
      <c r="Y24" s="2"/>
    </row>
    <row r="25" spans="1:25" ht="13.8" x14ac:dyDescent="0.25">
      <c r="A25" s="2"/>
      <c r="B25" s="93"/>
      <c r="C25" s="150" t="s">
        <v>31</v>
      </c>
      <c r="D25" s="125" t="s">
        <v>9</v>
      </c>
      <c r="E25" s="118">
        <v>2</v>
      </c>
      <c r="F25" s="118">
        <v>2</v>
      </c>
      <c r="G25" s="87"/>
      <c r="H25" s="87"/>
      <c r="I25" s="87">
        <v>3.5</v>
      </c>
      <c r="J25" s="86">
        <v>1.7669999999999999</v>
      </c>
      <c r="K25" s="86">
        <f t="shared" si="0"/>
        <v>24.738</v>
      </c>
      <c r="L25" s="111"/>
      <c r="M25" s="2"/>
      <c r="N25" s="6"/>
      <c r="O25" s="6"/>
      <c r="P25" s="8"/>
      <c r="Q25" s="8"/>
      <c r="R25" s="8"/>
      <c r="S25" s="6"/>
      <c r="T25" s="6"/>
      <c r="U25" s="6"/>
      <c r="V25" s="6"/>
      <c r="W25" s="2"/>
      <c r="X25" s="2"/>
      <c r="Y25" s="2"/>
    </row>
    <row r="26" spans="1:25" ht="13.8" x14ac:dyDescent="0.25">
      <c r="A26" s="2"/>
      <c r="B26" s="93"/>
      <c r="C26" s="95" t="s">
        <v>32</v>
      </c>
      <c r="D26" s="85" t="s">
        <v>9</v>
      </c>
      <c r="E26" s="86">
        <v>3</v>
      </c>
      <c r="F26" s="86">
        <v>3</v>
      </c>
      <c r="G26" s="87"/>
      <c r="H26" s="87"/>
      <c r="I26" s="87">
        <v>4</v>
      </c>
      <c r="J26" s="86">
        <v>2.5449999999999999</v>
      </c>
      <c r="K26" s="86">
        <f t="shared" si="0"/>
        <v>91.62</v>
      </c>
      <c r="L26" s="111"/>
      <c r="M26" s="2"/>
      <c r="N26" s="6"/>
      <c r="O26" s="6"/>
      <c r="P26" s="8"/>
      <c r="Q26" s="8"/>
      <c r="R26" s="8"/>
      <c r="S26" s="6"/>
      <c r="T26" s="6"/>
      <c r="U26" s="6"/>
      <c r="V26" s="6"/>
      <c r="W26" s="2"/>
      <c r="X26" s="2"/>
      <c r="Y26" s="2"/>
    </row>
    <row r="27" spans="1:25" ht="27.6" x14ac:dyDescent="0.25">
      <c r="A27" s="2"/>
      <c r="B27" s="88" t="s">
        <v>180</v>
      </c>
      <c r="C27" s="94" t="s">
        <v>136</v>
      </c>
      <c r="D27" s="85"/>
      <c r="E27" s="85"/>
      <c r="F27" s="86"/>
      <c r="G27" s="86"/>
      <c r="H27" s="87"/>
      <c r="I27" s="87"/>
      <c r="J27" s="87"/>
      <c r="K27" s="86"/>
      <c r="L27" s="112">
        <f>SUM(K28:K29)</f>
        <v>111.69059999999999</v>
      </c>
      <c r="M27" s="2"/>
      <c r="N27" s="6"/>
      <c r="O27" s="6"/>
      <c r="P27" s="8"/>
      <c r="Q27" s="8"/>
      <c r="R27" s="8"/>
      <c r="S27" s="6"/>
      <c r="T27" s="6"/>
      <c r="U27" s="6"/>
      <c r="V27" s="6"/>
      <c r="W27" s="2"/>
      <c r="X27" s="2"/>
      <c r="Y27" s="2"/>
    </row>
    <row r="28" spans="1:25" ht="13.8" x14ac:dyDescent="0.25">
      <c r="A28" s="2"/>
      <c r="B28" s="93"/>
      <c r="C28" s="95" t="s">
        <v>33</v>
      </c>
      <c r="D28" s="85" t="s">
        <v>9</v>
      </c>
      <c r="E28" s="86">
        <v>1</v>
      </c>
      <c r="F28" s="86">
        <v>1</v>
      </c>
      <c r="G28" s="87"/>
      <c r="H28" s="87"/>
      <c r="I28" s="87">
        <v>4.3</v>
      </c>
      <c r="J28" s="86">
        <v>3.1419999999999999</v>
      </c>
      <c r="K28" s="86">
        <f t="shared" si="0"/>
        <v>13.510599999999998</v>
      </c>
      <c r="L28" s="111"/>
      <c r="M28" s="2"/>
      <c r="N28" s="6"/>
      <c r="O28" s="6"/>
      <c r="P28" s="8"/>
      <c r="Q28" s="8"/>
      <c r="R28" s="8"/>
      <c r="S28" s="6"/>
      <c r="T28" s="6"/>
      <c r="U28" s="6"/>
      <c r="V28" s="6"/>
      <c r="W28" s="2"/>
      <c r="X28" s="2"/>
      <c r="Y28" s="2"/>
    </row>
    <row r="29" spans="1:25" ht="13.8" x14ac:dyDescent="0.25">
      <c r="A29" s="2"/>
      <c r="B29" s="93"/>
      <c r="C29" s="95" t="s">
        <v>34</v>
      </c>
      <c r="D29" s="85" t="s">
        <v>9</v>
      </c>
      <c r="E29" s="86">
        <v>2</v>
      </c>
      <c r="F29" s="86">
        <v>2</v>
      </c>
      <c r="G29" s="87"/>
      <c r="H29" s="87"/>
      <c r="I29" s="87">
        <v>5</v>
      </c>
      <c r="J29" s="86">
        <v>4.9089999999999998</v>
      </c>
      <c r="K29" s="86">
        <f t="shared" si="0"/>
        <v>98.179999999999993</v>
      </c>
      <c r="L29" s="111"/>
      <c r="M29" s="2"/>
      <c r="N29" s="6"/>
      <c r="O29" s="6"/>
      <c r="P29" s="8"/>
      <c r="Q29" s="8"/>
      <c r="R29" s="8"/>
      <c r="S29" s="6"/>
      <c r="T29" s="6"/>
      <c r="U29" s="6"/>
      <c r="V29" s="6"/>
      <c r="W29" s="2"/>
      <c r="X29" s="2"/>
      <c r="Y29" s="2"/>
    </row>
    <row r="30" spans="1:25" ht="13.8" x14ac:dyDescent="0.25">
      <c r="A30" s="2"/>
      <c r="B30" s="93"/>
      <c r="C30" s="95"/>
      <c r="D30" s="85"/>
      <c r="E30" s="86"/>
      <c r="F30" s="86"/>
      <c r="G30" s="87"/>
      <c r="H30" s="87"/>
      <c r="I30" s="87"/>
      <c r="J30" s="86"/>
      <c r="K30" s="86"/>
      <c r="L30" s="111"/>
      <c r="M30" s="2"/>
      <c r="N30" s="6"/>
      <c r="O30" s="6"/>
      <c r="P30" s="8"/>
      <c r="Q30" s="8"/>
      <c r="R30" s="8"/>
      <c r="S30" s="6"/>
      <c r="T30" s="6"/>
      <c r="U30" s="6"/>
      <c r="V30" s="6"/>
      <c r="W30" s="2"/>
      <c r="X30" s="2"/>
      <c r="Y30" s="2"/>
    </row>
    <row r="31" spans="1:25" ht="13.8" x14ac:dyDescent="0.25">
      <c r="A31" s="2"/>
      <c r="B31" s="93"/>
      <c r="C31" s="95"/>
      <c r="D31" s="96"/>
      <c r="E31" s="96"/>
      <c r="F31" s="86"/>
      <c r="G31" s="87"/>
      <c r="H31" s="87"/>
      <c r="I31" s="86"/>
      <c r="J31" s="86"/>
      <c r="K31" s="86"/>
      <c r="L31" s="110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23.4" customHeight="1" x14ac:dyDescent="0.25">
      <c r="A32" s="2"/>
      <c r="B32" s="88" t="s">
        <v>181</v>
      </c>
      <c r="C32" s="94" t="s">
        <v>137</v>
      </c>
      <c r="D32" s="113" t="s">
        <v>9</v>
      </c>
      <c r="E32" s="113"/>
      <c r="F32" s="113"/>
      <c r="G32" s="114"/>
      <c r="H32" s="114"/>
      <c r="I32" s="113"/>
      <c r="J32" s="113"/>
      <c r="K32" s="113"/>
      <c r="L32" s="112">
        <f>+SUM(K33:K34)</f>
        <v>1757.38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3.8" x14ac:dyDescent="0.25">
      <c r="A33" s="2"/>
      <c r="B33" s="97"/>
      <c r="C33" s="98" t="s">
        <v>113</v>
      </c>
      <c r="D33" s="86" t="s">
        <v>9</v>
      </c>
      <c r="E33" s="87">
        <v>1</v>
      </c>
      <c r="F33" s="87">
        <v>1</v>
      </c>
      <c r="G33" s="86">
        <v>598.77</v>
      </c>
      <c r="H33" s="87">
        <v>0.8</v>
      </c>
      <c r="I33" s="86">
        <v>2.5</v>
      </c>
      <c r="J33" s="86"/>
      <c r="K33" s="86">
        <f>E33*F33*G33*H33*I33</f>
        <v>1197.54</v>
      </c>
      <c r="L33" s="110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3.8" x14ac:dyDescent="0.25">
      <c r="A34" s="2"/>
      <c r="B34" s="97"/>
      <c r="C34" s="95" t="s">
        <v>114</v>
      </c>
      <c r="D34" s="86" t="s">
        <v>9</v>
      </c>
      <c r="E34" s="87">
        <v>1</v>
      </c>
      <c r="F34" s="87">
        <v>1</v>
      </c>
      <c r="G34" s="86">
        <v>349.9</v>
      </c>
      <c r="H34" s="87">
        <v>0.8</v>
      </c>
      <c r="I34" s="86">
        <v>2</v>
      </c>
      <c r="J34" s="86"/>
      <c r="K34" s="86">
        <f>E34*F34*G34*H34*I34</f>
        <v>559.84</v>
      </c>
      <c r="L34" s="110"/>
      <c r="M34" s="2"/>
      <c r="N34" s="7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3.8" x14ac:dyDescent="0.25">
      <c r="A35" s="2"/>
      <c r="B35" s="97"/>
      <c r="C35" s="95"/>
      <c r="D35" s="86"/>
      <c r="E35" s="87"/>
      <c r="F35" s="87"/>
      <c r="G35" s="86"/>
      <c r="H35" s="87"/>
      <c r="I35" s="86"/>
      <c r="J35" s="86"/>
      <c r="K35" s="86"/>
      <c r="L35" s="110"/>
      <c r="M35" s="2"/>
      <c r="N35" s="7"/>
      <c r="O35" s="2"/>
      <c r="P35" s="2"/>
      <c r="Q35" s="2">
        <v>4</v>
      </c>
      <c r="R35" s="2"/>
      <c r="S35" s="2"/>
      <c r="T35" s="2"/>
      <c r="U35" s="2"/>
      <c r="V35" s="2"/>
      <c r="W35" s="2"/>
      <c r="X35" s="2"/>
      <c r="Y35" s="2"/>
    </row>
    <row r="36" spans="1:25" ht="31.2" customHeight="1" x14ac:dyDescent="0.25">
      <c r="A36" s="2"/>
      <c r="B36" s="88" t="s">
        <v>182</v>
      </c>
      <c r="C36" s="94" t="s">
        <v>138</v>
      </c>
      <c r="D36" s="113" t="s">
        <v>27</v>
      </c>
      <c r="E36" s="113"/>
      <c r="F36" s="113"/>
      <c r="G36" s="114"/>
      <c r="H36" s="114"/>
      <c r="I36" s="113"/>
      <c r="J36" s="113"/>
      <c r="K36" s="113"/>
      <c r="L36" s="112">
        <f>+SUM(K37:K38)</f>
        <v>948.67</v>
      </c>
      <c r="M36" s="2"/>
      <c r="N36" s="7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3.8" x14ac:dyDescent="0.25">
      <c r="A37" s="2"/>
      <c r="B37" s="97"/>
      <c r="C37" s="98" t="s">
        <v>113</v>
      </c>
      <c r="D37" s="86" t="s">
        <v>27</v>
      </c>
      <c r="E37" s="87">
        <v>1</v>
      </c>
      <c r="F37" s="87">
        <v>1</v>
      </c>
      <c r="G37" s="86">
        <v>598.77</v>
      </c>
      <c r="H37" s="87"/>
      <c r="I37" s="86"/>
      <c r="J37" s="86"/>
      <c r="K37" s="86">
        <f>+PRODUCT(E37:J37)</f>
        <v>598.77</v>
      </c>
      <c r="L37" s="110"/>
      <c r="M37" s="2"/>
      <c r="N37" s="7"/>
      <c r="O37" s="2"/>
      <c r="P37" s="2"/>
      <c r="Q37" s="2">
        <f>Q35*0.18</f>
        <v>0.72</v>
      </c>
      <c r="R37" s="2"/>
      <c r="S37" s="2"/>
      <c r="T37" s="2"/>
      <c r="U37" s="2"/>
      <c r="V37" s="2"/>
      <c r="W37" s="2"/>
      <c r="X37" s="2"/>
      <c r="Y37" s="2"/>
    </row>
    <row r="38" spans="1:25" ht="13.8" x14ac:dyDescent="0.25">
      <c r="A38" s="2"/>
      <c r="B38" s="97"/>
      <c r="C38" s="95" t="s">
        <v>114</v>
      </c>
      <c r="D38" s="86" t="s">
        <v>27</v>
      </c>
      <c r="E38" s="86">
        <v>1</v>
      </c>
      <c r="F38" s="86">
        <v>1</v>
      </c>
      <c r="G38" s="86">
        <v>349.9</v>
      </c>
      <c r="H38" s="87"/>
      <c r="I38" s="86"/>
      <c r="J38" s="86"/>
      <c r="K38" s="86">
        <f>+PRODUCT(E38:J38)</f>
        <v>349.9</v>
      </c>
      <c r="L38" s="110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27.6" customHeight="1" x14ac:dyDescent="0.25">
      <c r="A39" s="2"/>
      <c r="B39" s="88" t="s">
        <v>180</v>
      </c>
      <c r="C39" s="94" t="s">
        <v>35</v>
      </c>
      <c r="D39" s="113" t="s">
        <v>27</v>
      </c>
      <c r="E39" s="113"/>
      <c r="F39" s="113"/>
      <c r="G39" s="114"/>
      <c r="H39" s="114"/>
      <c r="I39" s="113"/>
      <c r="J39" s="113"/>
      <c r="K39" s="113"/>
      <c r="L39" s="112">
        <f>SUM(K40:K41)</f>
        <v>948.67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3.8" x14ac:dyDescent="0.25">
      <c r="A40" s="2"/>
      <c r="B40" s="97"/>
      <c r="C40" s="98" t="s">
        <v>113</v>
      </c>
      <c r="D40" s="86" t="s">
        <v>27</v>
      </c>
      <c r="E40" s="86">
        <v>1</v>
      </c>
      <c r="F40" s="86">
        <v>1</v>
      </c>
      <c r="G40" s="86">
        <v>598.77</v>
      </c>
      <c r="H40" s="87"/>
      <c r="I40" s="86"/>
      <c r="J40" s="86"/>
      <c r="K40" s="86">
        <f>+PRODUCT(E40:J40)</f>
        <v>598.77</v>
      </c>
      <c r="L40" s="110"/>
      <c r="M40" s="2"/>
      <c r="N40" s="2"/>
      <c r="O40" s="2"/>
      <c r="P40" s="2"/>
      <c r="Q40" s="2">
        <f>Q35-Q37</f>
        <v>3.2800000000000002</v>
      </c>
      <c r="R40" s="2"/>
      <c r="S40" s="2"/>
      <c r="T40" s="2"/>
      <c r="U40" s="2"/>
      <c r="V40" s="2"/>
      <c r="W40" s="2"/>
      <c r="X40" s="2"/>
      <c r="Y40" s="2"/>
    </row>
    <row r="41" spans="1:25" ht="13.8" x14ac:dyDescent="0.25">
      <c r="A41" s="2"/>
      <c r="B41" s="97"/>
      <c r="C41" s="95" t="s">
        <v>114</v>
      </c>
      <c r="D41" s="86" t="s">
        <v>27</v>
      </c>
      <c r="E41" s="86">
        <v>1</v>
      </c>
      <c r="F41" s="86">
        <v>1</v>
      </c>
      <c r="G41" s="86">
        <v>349.9</v>
      </c>
      <c r="H41" s="87"/>
      <c r="I41" s="86"/>
      <c r="J41" s="86"/>
      <c r="K41" s="86">
        <f>+PRODUCT(E41:J41)</f>
        <v>349.9</v>
      </c>
      <c r="L41" s="110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3.8" x14ac:dyDescent="0.25">
      <c r="A42" s="2"/>
      <c r="B42" s="97"/>
      <c r="C42" s="95"/>
      <c r="D42" s="86"/>
      <c r="E42" s="86"/>
      <c r="F42" s="86"/>
      <c r="G42" s="87"/>
      <c r="H42" s="87"/>
      <c r="I42" s="86"/>
      <c r="J42" s="86"/>
      <c r="K42" s="86"/>
      <c r="L42" s="110"/>
      <c r="M42" s="2"/>
      <c r="N42" s="2"/>
      <c r="O42" s="2"/>
      <c r="P42" s="2"/>
      <c r="Q42" s="2">
        <f>Q40*0.1</f>
        <v>0.32800000000000007</v>
      </c>
      <c r="R42" s="2"/>
      <c r="S42" s="2"/>
      <c r="T42" s="2"/>
      <c r="U42" s="2"/>
      <c r="V42" s="2"/>
      <c r="W42" s="2"/>
      <c r="X42" s="2"/>
      <c r="Y42" s="2"/>
    </row>
    <row r="43" spans="1:25" ht="25.2" customHeight="1" x14ac:dyDescent="0.25">
      <c r="A43" s="2"/>
      <c r="B43" s="88" t="s">
        <v>181</v>
      </c>
      <c r="C43" s="94" t="s">
        <v>36</v>
      </c>
      <c r="D43" s="113" t="s">
        <v>27</v>
      </c>
      <c r="E43" s="113"/>
      <c r="F43" s="113"/>
      <c r="G43" s="114"/>
      <c r="H43" s="114"/>
      <c r="I43" s="113"/>
      <c r="J43" s="113"/>
      <c r="K43" s="113"/>
      <c r="L43" s="112">
        <f>SUM(K44:K45)</f>
        <v>948.67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3.8" x14ac:dyDescent="0.25">
      <c r="A44" s="2"/>
      <c r="B44" s="97"/>
      <c r="C44" s="98" t="s">
        <v>113</v>
      </c>
      <c r="D44" s="86" t="s">
        <v>27</v>
      </c>
      <c r="E44" s="86">
        <v>1</v>
      </c>
      <c r="F44" s="86">
        <v>1</v>
      </c>
      <c r="G44" s="86">
        <v>598.77</v>
      </c>
      <c r="H44" s="87"/>
      <c r="I44" s="86"/>
      <c r="J44" s="86"/>
      <c r="K44" s="86">
        <f>+PRODUCT(E44:J44)</f>
        <v>598.77</v>
      </c>
      <c r="L44" s="110"/>
      <c r="M44" s="2"/>
      <c r="N44" s="2"/>
      <c r="O44" s="2"/>
      <c r="P44" s="2"/>
      <c r="Q44" s="2">
        <f>SUM(Q40:Q42)</f>
        <v>3.6080000000000005</v>
      </c>
      <c r="R44" s="2"/>
      <c r="S44" s="2"/>
      <c r="T44" s="2"/>
      <c r="U44" s="2"/>
      <c r="V44" s="2"/>
      <c r="W44" s="2"/>
      <c r="X44" s="2"/>
      <c r="Y44" s="2"/>
    </row>
    <row r="45" spans="1:25" ht="13.8" x14ac:dyDescent="0.25">
      <c r="A45" s="2"/>
      <c r="B45" s="97"/>
      <c r="C45" s="95" t="s">
        <v>114</v>
      </c>
      <c r="D45" s="86" t="s">
        <v>27</v>
      </c>
      <c r="E45" s="86">
        <v>1</v>
      </c>
      <c r="F45" s="86">
        <v>1</v>
      </c>
      <c r="G45" s="86">
        <v>349.9</v>
      </c>
      <c r="H45" s="87"/>
      <c r="I45" s="86"/>
      <c r="J45" s="86"/>
      <c r="K45" s="86">
        <f>+PRODUCT(E45:J45)</f>
        <v>349.9</v>
      </c>
      <c r="L45" s="110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3.8" x14ac:dyDescent="0.25">
      <c r="A46" s="2"/>
      <c r="B46" s="97"/>
      <c r="C46" s="99"/>
      <c r="D46" s="86"/>
      <c r="E46" s="86"/>
      <c r="F46" s="86"/>
      <c r="G46" s="87"/>
      <c r="H46" s="87"/>
      <c r="I46" s="86"/>
      <c r="J46" s="86"/>
      <c r="K46" s="86"/>
      <c r="L46" s="110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3.8" x14ac:dyDescent="0.25">
      <c r="A47" s="2"/>
      <c r="B47" s="93" t="s">
        <v>182</v>
      </c>
      <c r="C47" s="99" t="s">
        <v>37</v>
      </c>
      <c r="D47" s="86" t="s">
        <v>27</v>
      </c>
      <c r="E47" s="86"/>
      <c r="F47" s="86"/>
      <c r="G47" s="87"/>
      <c r="H47" s="87"/>
      <c r="I47" s="86"/>
      <c r="J47" s="86"/>
      <c r="K47" s="86"/>
      <c r="L47" s="110">
        <f>SUM(K48:K49)</f>
        <v>948.67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3.8" x14ac:dyDescent="0.25">
      <c r="A48" s="2"/>
      <c r="B48" s="93"/>
      <c r="C48" s="98" t="s">
        <v>113</v>
      </c>
      <c r="D48" s="86" t="s">
        <v>27</v>
      </c>
      <c r="E48" s="86">
        <v>1</v>
      </c>
      <c r="F48" s="86">
        <v>1</v>
      </c>
      <c r="G48" s="86">
        <v>598.77</v>
      </c>
      <c r="H48" s="87"/>
      <c r="I48" s="86"/>
      <c r="J48" s="86"/>
      <c r="K48" s="86">
        <f>+PRODUCT(E48:J48)</f>
        <v>598.77</v>
      </c>
      <c r="L48" s="110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3.8" x14ac:dyDescent="0.25">
      <c r="A49" s="2"/>
      <c r="B49" s="97"/>
      <c r="C49" s="95" t="s">
        <v>114</v>
      </c>
      <c r="D49" s="86" t="s">
        <v>27</v>
      </c>
      <c r="E49" s="86">
        <v>1</v>
      </c>
      <c r="F49" s="86">
        <v>1</v>
      </c>
      <c r="G49" s="86">
        <v>349.9</v>
      </c>
      <c r="H49" s="87"/>
      <c r="I49" s="86"/>
      <c r="J49" s="86"/>
      <c r="K49" s="86">
        <f>+PRODUCT(E49:J49)</f>
        <v>349.9</v>
      </c>
      <c r="L49" s="110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25.8" customHeight="1" x14ac:dyDescent="0.25">
      <c r="A50" s="9"/>
      <c r="B50" s="88" t="s">
        <v>183</v>
      </c>
      <c r="C50" s="94" t="s">
        <v>139</v>
      </c>
      <c r="D50" s="113" t="s">
        <v>9</v>
      </c>
      <c r="E50" s="113" t="s">
        <v>38</v>
      </c>
      <c r="F50" s="113"/>
      <c r="G50" s="99"/>
      <c r="H50" s="114"/>
      <c r="I50" s="113"/>
      <c r="J50" s="113"/>
      <c r="K50" s="113"/>
      <c r="L50" s="112">
        <f>L52-L56</f>
        <v>826.88075000000072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spans="1:25" ht="13.8" x14ac:dyDescent="0.25">
      <c r="A51" s="9"/>
      <c r="B51" s="97"/>
      <c r="C51" s="99" t="s">
        <v>39</v>
      </c>
      <c r="D51" s="86"/>
      <c r="E51" s="86"/>
      <c r="F51" s="86"/>
      <c r="G51" s="87"/>
      <c r="H51" s="87"/>
      <c r="I51" s="86"/>
      <c r="J51" s="86"/>
      <c r="K51" s="86"/>
      <c r="L51" s="110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 s="52" customFormat="1" ht="13.8" x14ac:dyDescent="0.25">
      <c r="A52" s="115"/>
      <c r="B52" s="116"/>
      <c r="C52" s="117" t="s">
        <v>40</v>
      </c>
      <c r="D52" s="118" t="s">
        <v>9</v>
      </c>
      <c r="E52" s="119">
        <v>1.25</v>
      </c>
      <c r="F52" s="119"/>
      <c r="G52" s="119"/>
      <c r="H52" s="119"/>
      <c r="I52" s="118"/>
      <c r="J52" s="118">
        <f>L18+L21+L24+L27</f>
        <v>611.73059999999998</v>
      </c>
      <c r="K52" s="118">
        <f>+PRODUCT(E52:J52)</f>
        <v>764.66324999999995</v>
      </c>
      <c r="L52" s="120">
        <f>SUM(K52:K54)</f>
        <v>2961.3882500000004</v>
      </c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</row>
    <row r="53" spans="1:25" ht="13.8" x14ac:dyDescent="0.25">
      <c r="A53" s="9"/>
      <c r="B53" s="97"/>
      <c r="C53" s="99"/>
      <c r="D53" s="86"/>
      <c r="E53" s="87"/>
      <c r="F53" s="87"/>
      <c r="G53" s="87"/>
      <c r="H53" s="87"/>
      <c r="I53" s="86"/>
      <c r="J53" s="86"/>
      <c r="K53" s="86"/>
      <c r="L53" s="110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</row>
    <row r="54" spans="1:25" ht="18.600000000000001" customHeight="1" x14ac:dyDescent="0.25">
      <c r="A54" s="9"/>
      <c r="B54" s="97"/>
      <c r="C54" s="94" t="s">
        <v>140</v>
      </c>
      <c r="D54" s="86" t="s">
        <v>9</v>
      </c>
      <c r="E54" s="87">
        <v>1.25</v>
      </c>
      <c r="F54" s="87"/>
      <c r="G54" s="87"/>
      <c r="H54" s="87"/>
      <c r="I54" s="86"/>
      <c r="J54" s="86">
        <f>L32</f>
        <v>1757.38</v>
      </c>
      <c r="K54" s="86">
        <f>+PRODUCT(E54:J54)</f>
        <v>2196.7250000000004</v>
      </c>
      <c r="L54" s="110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1:25" ht="13.8" x14ac:dyDescent="0.25">
      <c r="A55" s="9"/>
      <c r="B55" s="97"/>
      <c r="C55" s="99" t="s">
        <v>41</v>
      </c>
      <c r="D55" s="86"/>
      <c r="E55" s="87"/>
      <c r="F55" s="87"/>
      <c r="G55" s="87"/>
      <c r="H55" s="87"/>
      <c r="I55" s="86"/>
      <c r="J55" s="86"/>
      <c r="K55" s="86"/>
      <c r="L55" s="110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 ht="18.600000000000001" customHeight="1" x14ac:dyDescent="0.25">
      <c r="A56" s="9"/>
      <c r="B56" s="97"/>
      <c r="C56" s="94" t="s">
        <v>141</v>
      </c>
      <c r="D56" s="113" t="s">
        <v>9</v>
      </c>
      <c r="E56" s="114">
        <v>1.25</v>
      </c>
      <c r="F56" s="114"/>
      <c r="G56" s="114">
        <f>L47</f>
        <v>948.67</v>
      </c>
      <c r="H56" s="114">
        <v>0.8</v>
      </c>
      <c r="I56" s="113">
        <v>2.25</v>
      </c>
      <c r="J56" s="113"/>
      <c r="K56" s="113">
        <f>E56*G56*H56*I56</f>
        <v>2134.5074999999997</v>
      </c>
      <c r="L56" s="112">
        <f>SUM(K56:K56)</f>
        <v>2134.5074999999997</v>
      </c>
      <c r="M56" s="9"/>
      <c r="N56" s="10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5" ht="13.8" x14ac:dyDescent="0.25">
      <c r="A57" s="2"/>
      <c r="B57" s="97"/>
      <c r="C57" s="99"/>
      <c r="D57" s="86"/>
      <c r="E57" s="87"/>
      <c r="F57" s="87"/>
      <c r="G57" s="87"/>
      <c r="H57" s="87"/>
      <c r="I57" s="86"/>
      <c r="J57" s="86"/>
      <c r="K57" s="86"/>
      <c r="L57" s="110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3.8" x14ac:dyDescent="0.25">
      <c r="A58" s="2"/>
      <c r="B58" s="83" t="s">
        <v>184</v>
      </c>
      <c r="C58" s="84" t="s">
        <v>42</v>
      </c>
      <c r="D58" s="86"/>
      <c r="E58" s="86"/>
      <c r="F58" s="86"/>
      <c r="G58" s="87"/>
      <c r="H58" s="100"/>
      <c r="I58" s="100"/>
      <c r="J58" s="100"/>
      <c r="K58" s="100"/>
      <c r="L58" s="110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24" customHeight="1" x14ac:dyDescent="0.3">
      <c r="A59" s="2"/>
      <c r="B59" s="88" t="s">
        <v>185</v>
      </c>
      <c r="C59" s="94" t="s">
        <v>43</v>
      </c>
      <c r="D59" s="113" t="s">
        <v>27</v>
      </c>
      <c r="E59" s="114">
        <v>1</v>
      </c>
      <c r="F59" s="113"/>
      <c r="G59" s="114">
        <v>598.77</v>
      </c>
      <c r="H59" s="114"/>
      <c r="I59" s="113"/>
      <c r="J59" s="113"/>
      <c r="K59" s="113">
        <f>+PRODUCT(E59:J59)</f>
        <v>598.77</v>
      </c>
      <c r="L59" s="112">
        <f>+SUM(K59:K60)</f>
        <v>598.77</v>
      </c>
      <c r="M59" s="2"/>
      <c r="N59" s="11"/>
      <c r="O59" s="12" t="s">
        <v>44</v>
      </c>
      <c r="P59" s="13">
        <v>1</v>
      </c>
      <c r="Q59" s="14"/>
      <c r="R59" s="15"/>
      <c r="T59" s="2"/>
      <c r="U59" s="2"/>
      <c r="V59" s="2"/>
      <c r="W59" s="2"/>
      <c r="X59" s="2"/>
      <c r="Y59" s="2"/>
    </row>
    <row r="60" spans="1:25" ht="14.4" x14ac:dyDescent="0.3">
      <c r="A60" s="2"/>
      <c r="B60" s="97"/>
      <c r="C60" s="99"/>
      <c r="D60" s="86"/>
      <c r="E60" s="87"/>
      <c r="F60" s="86"/>
      <c r="G60" s="87"/>
      <c r="H60" s="87"/>
      <c r="I60" s="86"/>
      <c r="J60" s="86"/>
      <c r="K60" s="86"/>
      <c r="L60" s="110"/>
      <c r="M60" s="2"/>
      <c r="N60" s="2"/>
      <c r="O60" s="16">
        <f>1/6</f>
        <v>0.16666666666666666</v>
      </c>
      <c r="P60" s="13" t="s">
        <v>45</v>
      </c>
      <c r="Q60" s="14">
        <v>100</v>
      </c>
      <c r="R60" s="15" t="s">
        <v>46</v>
      </c>
      <c r="T60" s="2"/>
      <c r="U60" s="2"/>
      <c r="V60" s="2"/>
      <c r="W60" s="2"/>
      <c r="X60" s="2"/>
      <c r="Y60" s="2"/>
    </row>
    <row r="61" spans="1:25" ht="30.6" customHeight="1" x14ac:dyDescent="0.3">
      <c r="A61" s="2"/>
      <c r="B61" s="88" t="s">
        <v>186</v>
      </c>
      <c r="C61" s="94" t="s">
        <v>47</v>
      </c>
      <c r="D61" s="113" t="s">
        <v>27</v>
      </c>
      <c r="E61" s="114">
        <v>1</v>
      </c>
      <c r="F61" s="113"/>
      <c r="G61" s="114">
        <v>349.9</v>
      </c>
      <c r="H61" s="114"/>
      <c r="I61" s="113"/>
      <c r="J61" s="113"/>
      <c r="K61" s="113">
        <f>+PRODUCT(E61:J61)</f>
        <v>349.9</v>
      </c>
      <c r="L61" s="112">
        <f>+SUM(K61:K62)</f>
        <v>349.9</v>
      </c>
      <c r="M61" s="2"/>
      <c r="N61" s="2"/>
      <c r="O61" s="14">
        <f>O60*2/100</f>
        <v>3.3333333333333331E-3</v>
      </c>
      <c r="P61" s="17">
        <f>O60+O61</f>
        <v>0.16999999999999998</v>
      </c>
      <c r="Q61" s="13">
        <v>0.02</v>
      </c>
      <c r="R61" s="15"/>
      <c r="T61" s="2"/>
      <c r="U61" s="2"/>
      <c r="V61" s="2"/>
      <c r="W61" s="2"/>
      <c r="X61" s="2"/>
      <c r="Y61" s="2"/>
    </row>
    <row r="62" spans="1:25" ht="14.4" x14ac:dyDescent="0.3">
      <c r="A62" s="2"/>
      <c r="B62" s="97"/>
      <c r="C62" s="99"/>
      <c r="D62" s="92"/>
      <c r="E62" s="87"/>
      <c r="F62" s="92"/>
      <c r="G62" s="87"/>
      <c r="H62" s="101"/>
      <c r="I62" s="86"/>
      <c r="J62" s="86"/>
      <c r="K62" s="86"/>
      <c r="L62" s="110"/>
      <c r="M62" s="2"/>
      <c r="N62" s="2"/>
      <c r="O62" s="2"/>
      <c r="P62" s="2"/>
      <c r="Q62" s="14"/>
      <c r="R62" s="15"/>
      <c r="T62" s="2"/>
      <c r="U62" s="2"/>
      <c r="V62" s="2"/>
      <c r="W62" s="2"/>
      <c r="X62" s="2"/>
      <c r="Y62" s="2"/>
    </row>
    <row r="63" spans="1:25" ht="14.4" x14ac:dyDescent="0.3">
      <c r="A63" s="18"/>
      <c r="B63" s="83" t="s">
        <v>187</v>
      </c>
      <c r="C63" s="84" t="s">
        <v>48</v>
      </c>
      <c r="D63" s="86"/>
      <c r="E63" s="86"/>
      <c r="F63" s="86"/>
      <c r="G63" s="87"/>
      <c r="H63" s="87"/>
      <c r="I63" s="86"/>
      <c r="J63" s="86"/>
      <c r="K63" s="86"/>
      <c r="L63" s="110"/>
      <c r="M63" s="18"/>
      <c r="N63" s="18"/>
      <c r="O63" s="12" t="s">
        <v>49</v>
      </c>
      <c r="P63" s="13">
        <v>1</v>
      </c>
      <c r="Q63" s="14"/>
      <c r="R63" s="15"/>
      <c r="T63" s="18"/>
      <c r="U63" s="18"/>
      <c r="V63" s="18"/>
      <c r="W63" s="18"/>
      <c r="X63" s="18"/>
      <c r="Y63" s="18"/>
    </row>
    <row r="64" spans="1:25" ht="25.8" customHeight="1" x14ac:dyDescent="0.3">
      <c r="A64" s="2"/>
      <c r="B64" s="88" t="s">
        <v>188</v>
      </c>
      <c r="C64" s="94" t="s">
        <v>115</v>
      </c>
      <c r="D64" s="86" t="s">
        <v>27</v>
      </c>
      <c r="E64" s="86"/>
      <c r="F64" s="86"/>
      <c r="G64" s="87"/>
      <c r="H64" s="87"/>
      <c r="I64" s="86"/>
      <c r="J64" s="86"/>
      <c r="K64" s="86"/>
      <c r="L64" s="110">
        <f>+K65</f>
        <v>598.77</v>
      </c>
      <c r="M64" s="2"/>
      <c r="N64" s="2"/>
      <c r="O64" s="16">
        <f>1/5</f>
        <v>0.2</v>
      </c>
      <c r="P64" s="13" t="s">
        <v>45</v>
      </c>
      <c r="Q64" s="14">
        <v>100</v>
      </c>
      <c r="R64" s="15" t="s">
        <v>46</v>
      </c>
      <c r="T64" s="2"/>
      <c r="U64" s="2"/>
      <c r="V64" s="2"/>
      <c r="W64" s="2"/>
      <c r="X64" s="2"/>
      <c r="Y64" s="2"/>
    </row>
    <row r="65" spans="1:25" ht="14.4" x14ac:dyDescent="0.3">
      <c r="A65" s="2"/>
      <c r="B65" s="83"/>
      <c r="C65" s="99"/>
      <c r="D65" s="86"/>
      <c r="E65" s="86">
        <v>1</v>
      </c>
      <c r="F65" s="86"/>
      <c r="G65" s="87">
        <v>598.77</v>
      </c>
      <c r="H65" s="87"/>
      <c r="I65" s="86"/>
      <c r="J65" s="86"/>
      <c r="K65" s="86">
        <f>G59</f>
        <v>598.77</v>
      </c>
      <c r="L65" s="110"/>
      <c r="M65" s="2"/>
      <c r="N65" s="2"/>
      <c r="O65" s="14">
        <f>O64*2/100</f>
        <v>4.0000000000000001E-3</v>
      </c>
      <c r="P65" s="19">
        <f>O64+O65</f>
        <v>0.20400000000000001</v>
      </c>
      <c r="Q65" s="13">
        <v>0.02</v>
      </c>
      <c r="R65" s="15"/>
      <c r="T65" s="2"/>
      <c r="U65" s="2"/>
      <c r="V65" s="2"/>
      <c r="W65" s="2"/>
      <c r="X65" s="2"/>
      <c r="Y65" s="2"/>
    </row>
    <row r="66" spans="1:25" ht="24" customHeight="1" x14ac:dyDescent="0.3">
      <c r="A66" s="2"/>
      <c r="B66" s="88" t="s">
        <v>189</v>
      </c>
      <c r="C66" s="94" t="s">
        <v>116</v>
      </c>
      <c r="D66" s="86" t="s">
        <v>27</v>
      </c>
      <c r="E66" s="86"/>
      <c r="F66" s="86"/>
      <c r="G66" s="87"/>
      <c r="H66" s="87"/>
      <c r="I66" s="86"/>
      <c r="J66" s="86"/>
      <c r="K66" s="86"/>
      <c r="L66" s="110">
        <f>+K68</f>
        <v>349.9</v>
      </c>
      <c r="M66" s="2"/>
      <c r="N66" s="2"/>
      <c r="O66" s="2"/>
      <c r="P66" s="15" t="s">
        <v>50</v>
      </c>
      <c r="Q66" s="14"/>
      <c r="R66" s="15"/>
      <c r="S66" s="1" t="s">
        <v>51</v>
      </c>
      <c r="T66" s="2" t="s">
        <v>52</v>
      </c>
      <c r="U66" s="2"/>
      <c r="V66" s="2"/>
      <c r="W66" s="2"/>
      <c r="X66" s="2"/>
      <c r="Y66" s="2"/>
    </row>
    <row r="67" spans="1:25" ht="14.4" x14ac:dyDescent="0.3">
      <c r="A67" s="2"/>
      <c r="B67" s="97"/>
      <c r="C67" s="94"/>
      <c r="D67" s="86"/>
      <c r="E67" s="86"/>
      <c r="F67" s="86"/>
      <c r="G67" s="87"/>
      <c r="H67" s="87"/>
      <c r="I67" s="86"/>
      <c r="J67" s="86"/>
      <c r="K67" s="86"/>
      <c r="L67" s="110"/>
      <c r="M67" s="2"/>
      <c r="N67" s="2"/>
      <c r="O67" s="2"/>
      <c r="P67" s="15"/>
      <c r="Q67" s="14"/>
      <c r="R67" s="15"/>
      <c r="S67" s="1"/>
      <c r="T67" s="2"/>
      <c r="U67" s="2"/>
      <c r="V67" s="2"/>
      <c r="W67" s="2"/>
      <c r="X67" s="2"/>
      <c r="Y67" s="2"/>
    </row>
    <row r="68" spans="1:25" ht="14.4" x14ac:dyDescent="0.3">
      <c r="A68" s="2"/>
      <c r="B68" s="97"/>
      <c r="C68" s="99"/>
      <c r="D68" s="86" t="s">
        <v>27</v>
      </c>
      <c r="E68" s="86">
        <v>1</v>
      </c>
      <c r="F68" s="86"/>
      <c r="G68" s="87">
        <v>349.9</v>
      </c>
      <c r="H68" s="87"/>
      <c r="I68" s="86"/>
      <c r="J68" s="86"/>
      <c r="K68" s="86">
        <f>G61</f>
        <v>349.9</v>
      </c>
      <c r="L68" s="110"/>
      <c r="M68" s="2"/>
      <c r="N68" s="2">
        <v>1.2</v>
      </c>
      <c r="O68" s="2">
        <v>1.131</v>
      </c>
      <c r="P68" s="2">
        <v>2.0110000000000001</v>
      </c>
      <c r="Q68" s="14">
        <f>(P68-O68)*N68</f>
        <v>1.056</v>
      </c>
      <c r="R68" s="14" t="s">
        <v>2</v>
      </c>
      <c r="S68" s="2">
        <v>3.77</v>
      </c>
      <c r="T68" s="9">
        <f>N68*S68</f>
        <v>4.524</v>
      </c>
      <c r="U68" s="9" t="s">
        <v>1</v>
      </c>
      <c r="V68" s="2">
        <f>(T68*X68)+Z68</f>
        <v>6.7860000000000004E-2</v>
      </c>
      <c r="W68" s="2" t="s">
        <v>2</v>
      </c>
      <c r="X68" s="2">
        <v>1.4999999999999999E-2</v>
      </c>
      <c r="Y68" s="2"/>
    </row>
    <row r="69" spans="1:25" ht="14.4" x14ac:dyDescent="0.3">
      <c r="A69" s="2"/>
      <c r="B69" s="83" t="s">
        <v>190</v>
      </c>
      <c r="C69" s="84" t="s">
        <v>53</v>
      </c>
      <c r="D69" s="86"/>
      <c r="E69" s="86"/>
      <c r="F69" s="86"/>
      <c r="G69" s="87"/>
      <c r="H69" s="87"/>
      <c r="I69" s="86"/>
      <c r="J69" s="86"/>
      <c r="K69" s="86"/>
      <c r="L69" s="110"/>
      <c r="M69" s="2"/>
      <c r="N69" s="2">
        <v>1.5</v>
      </c>
      <c r="O69" s="2">
        <v>1.131</v>
      </c>
      <c r="P69" s="2">
        <v>2.0110000000000001</v>
      </c>
      <c r="Q69" s="14">
        <f>(P69-O69)*N69</f>
        <v>1.3200000000000003</v>
      </c>
      <c r="R69" s="14" t="s">
        <v>54</v>
      </c>
      <c r="S69" s="2">
        <v>3.77</v>
      </c>
      <c r="T69" s="9">
        <f>N69*S69</f>
        <v>5.6550000000000002</v>
      </c>
      <c r="U69" s="9" t="s">
        <v>1</v>
      </c>
      <c r="V69" s="2">
        <f>(T69*X69)+Z69</f>
        <v>8.4824999999999998E-2</v>
      </c>
      <c r="W69" s="2" t="s">
        <v>54</v>
      </c>
      <c r="X69" s="2">
        <v>1.4999999999999999E-2</v>
      </c>
      <c r="Y69" s="2"/>
    </row>
    <row r="70" spans="1:25" ht="14.4" x14ac:dyDescent="0.3">
      <c r="A70" s="2"/>
      <c r="B70" s="83"/>
      <c r="C70" s="84"/>
      <c r="D70" s="86"/>
      <c r="E70" s="86"/>
      <c r="F70" s="86"/>
      <c r="G70" s="87"/>
      <c r="H70" s="87"/>
      <c r="I70" s="86"/>
      <c r="J70" s="86"/>
      <c r="K70" s="86"/>
      <c r="L70" s="110"/>
      <c r="M70" s="2"/>
      <c r="N70" s="2"/>
      <c r="O70" s="2"/>
      <c r="P70" s="2"/>
      <c r="Q70" s="14"/>
      <c r="R70" s="14"/>
      <c r="S70" s="2"/>
      <c r="T70" s="9"/>
      <c r="U70" s="9"/>
      <c r="V70" s="2"/>
      <c r="W70" s="2"/>
      <c r="X70" s="2"/>
      <c r="Y70" s="2"/>
    </row>
    <row r="71" spans="1:25" ht="15" customHeight="1" x14ac:dyDescent="0.3">
      <c r="A71" s="2"/>
      <c r="B71" s="88" t="s">
        <v>191</v>
      </c>
      <c r="C71" s="121" t="s">
        <v>68</v>
      </c>
      <c r="D71" s="113" t="s">
        <v>7</v>
      </c>
      <c r="E71" s="113">
        <v>5</v>
      </c>
      <c r="F71" s="113"/>
      <c r="G71" s="114"/>
      <c r="H71" s="114"/>
      <c r="I71" s="113"/>
      <c r="J71" s="113"/>
      <c r="K71" s="113">
        <f>+E71</f>
        <v>5</v>
      </c>
      <c r="L71" s="112">
        <f t="shared" ref="L71:L78" si="1">+SUM(K71:K71)</f>
        <v>5</v>
      </c>
      <c r="M71" s="2"/>
      <c r="N71" s="2"/>
      <c r="O71" s="2"/>
      <c r="P71" s="2"/>
      <c r="Q71" s="14"/>
      <c r="R71" s="14"/>
      <c r="S71" s="2"/>
      <c r="T71" s="9"/>
      <c r="U71" s="9"/>
      <c r="V71" s="2"/>
      <c r="W71" s="2"/>
      <c r="X71" s="2"/>
      <c r="Y71" s="2"/>
    </row>
    <row r="72" spans="1:25" ht="15" customHeight="1" x14ac:dyDescent="0.3">
      <c r="A72" s="2"/>
      <c r="B72" s="88" t="s">
        <v>192</v>
      </c>
      <c r="C72" s="121" t="s">
        <v>55</v>
      </c>
      <c r="D72" s="122" t="s">
        <v>7</v>
      </c>
      <c r="E72" s="113">
        <v>7</v>
      </c>
      <c r="F72" s="113"/>
      <c r="G72" s="114"/>
      <c r="H72" s="114"/>
      <c r="I72" s="122"/>
      <c r="J72" s="113"/>
      <c r="K72" s="113">
        <f>+E72</f>
        <v>7</v>
      </c>
      <c r="L72" s="112">
        <f t="shared" si="1"/>
        <v>7</v>
      </c>
      <c r="M72" s="2"/>
      <c r="N72" s="2">
        <v>1.7</v>
      </c>
      <c r="O72" s="2">
        <v>1.131</v>
      </c>
      <c r="P72" s="2">
        <v>2.0110000000000001</v>
      </c>
      <c r="Q72" s="14">
        <f>(P72-O72)*N72</f>
        <v>1.4960000000000002</v>
      </c>
      <c r="R72" s="14" t="s">
        <v>56</v>
      </c>
      <c r="S72" s="2">
        <v>3.77</v>
      </c>
      <c r="T72" s="9">
        <f>N72*S72</f>
        <v>6.4089999999999998</v>
      </c>
      <c r="U72" s="9" t="s">
        <v>1</v>
      </c>
      <c r="V72" s="2">
        <f>(T72*X72)+Z72</f>
        <v>9.6134999999999998E-2</v>
      </c>
      <c r="W72" s="2" t="s">
        <v>56</v>
      </c>
      <c r="X72" s="2">
        <v>1.4999999999999999E-2</v>
      </c>
      <c r="Y72" s="2"/>
    </row>
    <row r="73" spans="1:25" ht="15" customHeight="1" x14ac:dyDescent="0.3">
      <c r="A73" s="2"/>
      <c r="B73" s="88" t="s">
        <v>193</v>
      </c>
      <c r="C73" s="121" t="s">
        <v>57</v>
      </c>
      <c r="D73" s="122" t="s">
        <v>7</v>
      </c>
      <c r="E73" s="113">
        <v>4</v>
      </c>
      <c r="F73" s="113"/>
      <c r="G73" s="114"/>
      <c r="H73" s="114"/>
      <c r="I73" s="122"/>
      <c r="J73" s="113"/>
      <c r="K73" s="113">
        <f>+E73</f>
        <v>4</v>
      </c>
      <c r="L73" s="112">
        <f t="shared" si="1"/>
        <v>4</v>
      </c>
      <c r="M73" s="2"/>
      <c r="N73" s="20" t="s">
        <v>58</v>
      </c>
      <c r="O73" s="21"/>
      <c r="P73" s="21"/>
      <c r="Q73" s="21"/>
      <c r="R73" s="22"/>
      <c r="S73" s="23" t="s">
        <v>52</v>
      </c>
      <c r="T73" s="24"/>
      <c r="U73" s="25"/>
      <c r="V73" s="25"/>
      <c r="W73" s="26"/>
      <c r="X73" s="27"/>
      <c r="Y73" s="2"/>
    </row>
    <row r="74" spans="1:25" ht="15" customHeight="1" x14ac:dyDescent="0.3">
      <c r="A74" s="2"/>
      <c r="B74" s="88" t="s">
        <v>194</v>
      </c>
      <c r="C74" s="121" t="s">
        <v>62</v>
      </c>
      <c r="D74" s="122" t="s">
        <v>7</v>
      </c>
      <c r="E74" s="113">
        <v>2</v>
      </c>
      <c r="F74" s="99"/>
      <c r="G74" s="99"/>
      <c r="H74" s="99"/>
      <c r="I74" s="99"/>
      <c r="J74" s="99"/>
      <c r="K74" s="113">
        <v>1</v>
      </c>
      <c r="L74" s="112">
        <f t="shared" si="1"/>
        <v>1</v>
      </c>
      <c r="M74" s="2"/>
      <c r="N74" s="28"/>
      <c r="O74" s="29"/>
      <c r="P74" s="29"/>
      <c r="Q74" s="29"/>
      <c r="R74" s="30"/>
      <c r="S74" s="31"/>
      <c r="T74" s="32"/>
      <c r="U74" s="33"/>
      <c r="V74" s="33"/>
      <c r="W74" s="2"/>
      <c r="X74" s="34"/>
      <c r="Y74" s="2"/>
    </row>
    <row r="75" spans="1:25" ht="15" customHeight="1" x14ac:dyDescent="0.3">
      <c r="A75" s="2"/>
      <c r="B75" s="88" t="s">
        <v>195</v>
      </c>
      <c r="C75" s="121" t="s">
        <v>142</v>
      </c>
      <c r="D75" s="122" t="s">
        <v>7</v>
      </c>
      <c r="E75" s="113">
        <v>2</v>
      </c>
      <c r="F75" s="99"/>
      <c r="G75" s="99"/>
      <c r="H75" s="99"/>
      <c r="I75" s="99"/>
      <c r="J75" s="99"/>
      <c r="K75" s="113">
        <v>2</v>
      </c>
      <c r="L75" s="112">
        <f t="shared" si="1"/>
        <v>2</v>
      </c>
      <c r="M75" s="2"/>
      <c r="N75" s="28"/>
      <c r="O75" s="29"/>
      <c r="P75" s="29"/>
      <c r="Q75" s="29"/>
      <c r="R75" s="30"/>
      <c r="S75" s="31"/>
      <c r="T75" s="32"/>
      <c r="U75" s="33"/>
      <c r="V75" s="33"/>
      <c r="W75" s="2"/>
      <c r="X75" s="34"/>
      <c r="Y75" s="2"/>
    </row>
    <row r="76" spans="1:25" ht="15" customHeight="1" x14ac:dyDescent="0.3">
      <c r="A76" s="2"/>
      <c r="B76" s="88" t="s">
        <v>196</v>
      </c>
      <c r="C76" s="121" t="s">
        <v>143</v>
      </c>
      <c r="D76" s="122" t="s">
        <v>7</v>
      </c>
      <c r="E76" s="113">
        <v>3</v>
      </c>
      <c r="F76" s="99"/>
      <c r="G76" s="99"/>
      <c r="H76" s="99"/>
      <c r="I76" s="99"/>
      <c r="J76" s="99"/>
      <c r="K76" s="113">
        <v>1</v>
      </c>
      <c r="L76" s="112">
        <f t="shared" si="1"/>
        <v>1</v>
      </c>
      <c r="M76" s="2"/>
      <c r="N76" s="28"/>
      <c r="O76" s="198">
        <f>SUM(E71:E78)</f>
        <v>26</v>
      </c>
      <c r="P76" s="29"/>
      <c r="Q76" s="29"/>
      <c r="R76" s="30"/>
      <c r="S76" s="31"/>
      <c r="T76" s="32"/>
      <c r="U76" s="33"/>
      <c r="V76" s="33"/>
      <c r="W76" s="2"/>
      <c r="X76" s="34"/>
      <c r="Y76" s="2"/>
    </row>
    <row r="77" spans="1:25" ht="15" customHeight="1" x14ac:dyDescent="0.3">
      <c r="A77" s="2"/>
      <c r="B77" s="88" t="s">
        <v>197</v>
      </c>
      <c r="C77" s="121" t="s">
        <v>144</v>
      </c>
      <c r="D77" s="122" t="s">
        <v>7</v>
      </c>
      <c r="E77" s="113">
        <v>1</v>
      </c>
      <c r="F77" s="99"/>
      <c r="G77" s="99"/>
      <c r="H77" s="99"/>
      <c r="I77" s="99"/>
      <c r="J77" s="99"/>
      <c r="K77" s="113">
        <v>1</v>
      </c>
      <c r="L77" s="112">
        <f t="shared" si="1"/>
        <v>1</v>
      </c>
      <c r="M77" s="2"/>
      <c r="N77" s="28"/>
      <c r="O77" s="29"/>
      <c r="P77" s="29"/>
      <c r="Q77" s="29"/>
      <c r="R77" s="30"/>
      <c r="S77" s="31"/>
      <c r="T77" s="32"/>
      <c r="U77" s="33"/>
      <c r="V77" s="33"/>
      <c r="W77" s="2"/>
      <c r="X77" s="34"/>
      <c r="Y77" s="2"/>
    </row>
    <row r="78" spans="1:25" ht="15" customHeight="1" x14ac:dyDescent="0.3">
      <c r="A78" s="2"/>
      <c r="B78" s="88" t="s">
        <v>198</v>
      </c>
      <c r="C78" s="121" t="s">
        <v>145</v>
      </c>
      <c r="D78" s="122" t="s">
        <v>7</v>
      </c>
      <c r="E78" s="113">
        <v>2</v>
      </c>
      <c r="F78" s="99"/>
      <c r="G78" s="99"/>
      <c r="H78" s="99"/>
      <c r="I78" s="99"/>
      <c r="J78" s="99"/>
      <c r="K78" s="113">
        <v>2</v>
      </c>
      <c r="L78" s="112">
        <f t="shared" si="1"/>
        <v>2</v>
      </c>
      <c r="M78" s="2"/>
      <c r="N78" s="28"/>
      <c r="O78" s="29"/>
      <c r="P78" s="29"/>
      <c r="Q78" s="29"/>
      <c r="R78" s="30"/>
      <c r="S78" s="31"/>
      <c r="T78" s="32"/>
      <c r="U78" s="33"/>
      <c r="V78" s="33"/>
      <c r="W78" s="2"/>
      <c r="X78" s="34"/>
      <c r="Y78" s="2"/>
    </row>
    <row r="79" spans="1:25" ht="15" customHeight="1" x14ac:dyDescent="0.3">
      <c r="A79" s="2"/>
      <c r="B79" s="88" t="s">
        <v>199</v>
      </c>
      <c r="C79" s="92" t="s">
        <v>166</v>
      </c>
      <c r="D79" s="85" t="s">
        <v>7</v>
      </c>
      <c r="E79" s="86">
        <v>1</v>
      </c>
      <c r="F79" s="87">
        <v>4</v>
      </c>
      <c r="G79" s="87"/>
      <c r="H79" s="87"/>
      <c r="I79" s="87"/>
      <c r="J79" s="86"/>
      <c r="K79" s="86">
        <f>E79*F79</f>
        <v>4</v>
      </c>
      <c r="L79" s="110">
        <f>K79</f>
        <v>4</v>
      </c>
      <c r="M79" s="2"/>
      <c r="N79" s="165"/>
      <c r="O79" s="35"/>
      <c r="P79" s="35"/>
      <c r="Q79" s="36"/>
      <c r="R79" s="166"/>
      <c r="S79" s="167"/>
      <c r="T79" s="37"/>
      <c r="U79" s="37"/>
      <c r="V79" s="168"/>
      <c r="W79" s="2"/>
      <c r="X79" s="51"/>
      <c r="Y79" s="2"/>
    </row>
    <row r="80" spans="1:25" ht="15" customHeight="1" thickBot="1" x14ac:dyDescent="0.35">
      <c r="A80" s="2"/>
      <c r="B80" s="88" t="s">
        <v>200</v>
      </c>
      <c r="C80" s="92" t="s">
        <v>167</v>
      </c>
      <c r="D80" s="85" t="s">
        <v>7</v>
      </c>
      <c r="E80" s="86">
        <v>1</v>
      </c>
      <c r="F80" s="87">
        <v>1</v>
      </c>
      <c r="G80" s="87"/>
      <c r="H80" s="87"/>
      <c r="I80" s="87"/>
      <c r="J80" s="86"/>
      <c r="K80" s="86">
        <f t="shared" ref="K80:K82" si="2">E80*F80</f>
        <v>1</v>
      </c>
      <c r="L80" s="110">
        <f t="shared" ref="L80:L82" si="3">K80</f>
        <v>1</v>
      </c>
      <c r="M80" s="2"/>
      <c r="N80" s="165"/>
      <c r="O80" s="35"/>
      <c r="P80" s="35"/>
      <c r="Q80" s="36"/>
      <c r="R80" s="166"/>
      <c r="S80" s="167"/>
      <c r="T80" s="37"/>
      <c r="U80" s="37"/>
      <c r="V80" s="168"/>
      <c r="W80" s="2"/>
      <c r="X80" s="51"/>
      <c r="Y80" s="2"/>
    </row>
    <row r="81" spans="1:25" ht="15" customHeight="1" x14ac:dyDescent="0.3">
      <c r="A81" s="2"/>
      <c r="B81" s="88" t="s">
        <v>201</v>
      </c>
      <c r="C81" s="92" t="s">
        <v>63</v>
      </c>
      <c r="D81" s="85" t="s">
        <v>7</v>
      </c>
      <c r="E81" s="86">
        <v>1</v>
      </c>
      <c r="F81" s="87">
        <v>23</v>
      </c>
      <c r="G81" s="87"/>
      <c r="H81" s="87"/>
      <c r="I81" s="87"/>
      <c r="J81" s="86"/>
      <c r="K81" s="86">
        <f t="shared" si="2"/>
        <v>23</v>
      </c>
      <c r="L81" s="110">
        <f t="shared" si="3"/>
        <v>23</v>
      </c>
      <c r="M81" s="2"/>
      <c r="N81" s="39" t="s">
        <v>61</v>
      </c>
      <c r="O81" s="40" t="s">
        <v>60</v>
      </c>
      <c r="P81" s="41" t="s">
        <v>59</v>
      </c>
      <c r="Q81" s="41" t="s">
        <v>64</v>
      </c>
      <c r="R81" s="42" t="s">
        <v>65</v>
      </c>
      <c r="S81" s="38"/>
      <c r="T81" s="2"/>
      <c r="U81" s="2"/>
      <c r="V81" s="2"/>
      <c r="W81" s="2"/>
      <c r="X81" s="2"/>
      <c r="Y81" s="2"/>
    </row>
    <row r="82" spans="1:25" ht="15" customHeight="1" x14ac:dyDescent="0.3">
      <c r="A82" s="2"/>
      <c r="B82" s="88" t="s">
        <v>202</v>
      </c>
      <c r="C82" s="92" t="s">
        <v>168</v>
      </c>
      <c r="D82" s="85" t="s">
        <v>7</v>
      </c>
      <c r="E82" s="86">
        <v>1</v>
      </c>
      <c r="F82" s="86">
        <v>54</v>
      </c>
      <c r="G82" s="87"/>
      <c r="H82" s="87"/>
      <c r="I82" s="87"/>
      <c r="J82" s="86"/>
      <c r="K82" s="86">
        <f t="shared" si="2"/>
        <v>54</v>
      </c>
      <c r="L82" s="110">
        <f t="shared" si="3"/>
        <v>54</v>
      </c>
      <c r="M82" s="2"/>
      <c r="N82" s="43" t="e">
        <f>#REF!+#REF!</f>
        <v>#REF!</v>
      </c>
      <c r="O82" s="44" t="e">
        <f>#REF!+#REF!</f>
        <v>#REF!</v>
      </c>
      <c r="P82" s="45" t="e">
        <f>#REF!</f>
        <v>#REF!</v>
      </c>
      <c r="Q82" s="45" t="e">
        <f>#REF!</f>
        <v>#REF!</v>
      </c>
      <c r="R82" s="46" t="e">
        <f>#REF!</f>
        <v>#REF!</v>
      </c>
      <c r="S82" s="38" t="s">
        <v>66</v>
      </c>
      <c r="T82" s="2"/>
      <c r="U82" s="2"/>
      <c r="V82" s="2"/>
      <c r="W82" s="2"/>
      <c r="X82" s="2"/>
      <c r="Y82" s="2"/>
    </row>
    <row r="83" spans="1:25" ht="15" thickBot="1" x14ac:dyDescent="0.35">
      <c r="A83" s="2"/>
      <c r="B83" s="102"/>
      <c r="C83" s="103"/>
      <c r="D83" s="104"/>
      <c r="E83" s="105"/>
      <c r="F83" s="105"/>
      <c r="G83" s="106"/>
      <c r="H83" s="106"/>
      <c r="I83" s="106"/>
      <c r="J83" s="105"/>
      <c r="K83" s="105"/>
      <c r="L83" s="107"/>
      <c r="M83" s="2"/>
      <c r="N83" s="47" t="e">
        <f>#REF!+#REF!</f>
        <v>#REF!</v>
      </c>
      <c r="O83" s="48" t="e">
        <f>#REF!+#REF!</f>
        <v>#REF!</v>
      </c>
      <c r="P83" s="49" t="e">
        <f>#REF!</f>
        <v>#REF!</v>
      </c>
      <c r="Q83" s="49" t="e">
        <f>#REF!</f>
        <v>#REF!</v>
      </c>
      <c r="R83" s="50" t="e">
        <f>#REF!</f>
        <v>#REF!</v>
      </c>
      <c r="S83" s="38" t="s">
        <v>67</v>
      </c>
      <c r="T83" s="2"/>
      <c r="U83" s="2"/>
      <c r="V83" s="2"/>
      <c r="W83" s="2"/>
      <c r="X83" s="2"/>
      <c r="Y83" s="2"/>
    </row>
    <row r="84" spans="1:25" ht="13.8" x14ac:dyDescent="0.25">
      <c r="B84" s="123" t="s">
        <v>203</v>
      </c>
      <c r="C84" s="124" t="s">
        <v>121</v>
      </c>
      <c r="D84" s="125"/>
      <c r="E84" s="118"/>
      <c r="F84" s="118"/>
      <c r="G84" s="119"/>
      <c r="H84" s="119"/>
      <c r="I84" s="118"/>
      <c r="J84" s="118"/>
      <c r="K84" s="118"/>
      <c r="L84" s="126"/>
    </row>
    <row r="85" spans="1:25" ht="13.8" x14ac:dyDescent="0.25">
      <c r="B85" s="116" t="s">
        <v>204</v>
      </c>
      <c r="C85" s="117" t="s">
        <v>122</v>
      </c>
      <c r="D85" s="125" t="s">
        <v>27</v>
      </c>
      <c r="E85" s="118"/>
      <c r="F85" s="118"/>
      <c r="G85" s="118"/>
      <c r="H85" s="118"/>
      <c r="I85" s="118"/>
      <c r="J85" s="118"/>
      <c r="K85" s="118"/>
      <c r="L85" s="126"/>
    </row>
    <row r="86" spans="1:25" ht="13.8" x14ac:dyDescent="0.25">
      <c r="B86" s="116"/>
      <c r="C86" s="127" t="s">
        <v>123</v>
      </c>
      <c r="D86" s="125" t="s">
        <v>27</v>
      </c>
      <c r="E86" s="128">
        <v>1</v>
      </c>
      <c r="F86" s="118">
        <v>1</v>
      </c>
      <c r="G86" s="129">
        <v>324.27</v>
      </c>
      <c r="H86" s="130"/>
      <c r="I86" s="118"/>
      <c r="J86" s="118"/>
      <c r="K86" s="118">
        <f>+PRODUCT(E86:I86)</f>
        <v>324.27</v>
      </c>
      <c r="L86" s="120">
        <f>+K86</f>
        <v>324.27</v>
      </c>
    </row>
    <row r="87" spans="1:25" ht="13.8" x14ac:dyDescent="0.25">
      <c r="B87" s="131"/>
      <c r="C87" s="132"/>
      <c r="D87" s="132"/>
      <c r="E87" s="132"/>
      <c r="F87" s="132"/>
      <c r="G87" s="133"/>
      <c r="H87" s="133"/>
      <c r="I87" s="118"/>
      <c r="J87" s="118"/>
      <c r="K87" s="118"/>
      <c r="L87" s="120"/>
    </row>
    <row r="88" spans="1:25" ht="27.6" x14ac:dyDescent="0.25">
      <c r="B88" s="116" t="s">
        <v>205</v>
      </c>
      <c r="C88" s="134" t="s">
        <v>124</v>
      </c>
      <c r="D88" s="125" t="s">
        <v>27</v>
      </c>
      <c r="E88" s="132"/>
      <c r="F88" s="132"/>
      <c r="G88" s="133"/>
      <c r="H88" s="133"/>
      <c r="I88" s="118"/>
      <c r="J88" s="118"/>
      <c r="K88" s="118">
        <f>K86</f>
        <v>324.27</v>
      </c>
      <c r="L88" s="120">
        <f>+K88</f>
        <v>324.27</v>
      </c>
    </row>
    <row r="89" spans="1:25" ht="13.8" x14ac:dyDescent="0.25">
      <c r="B89" s="131"/>
      <c r="C89" s="117"/>
      <c r="D89" s="125"/>
      <c r="E89" s="132"/>
      <c r="F89" s="132"/>
      <c r="G89" s="133"/>
      <c r="H89" s="133"/>
      <c r="I89" s="118"/>
      <c r="J89" s="118"/>
      <c r="K89" s="118"/>
      <c r="L89" s="120"/>
    </row>
    <row r="90" spans="1:25" ht="27.6" x14ac:dyDescent="0.25">
      <c r="B90" s="116" t="s">
        <v>206</v>
      </c>
      <c r="C90" s="134" t="s">
        <v>125</v>
      </c>
      <c r="D90" s="125" t="s">
        <v>27</v>
      </c>
      <c r="E90" s="132"/>
      <c r="F90" s="132"/>
      <c r="G90" s="133"/>
      <c r="H90" s="133"/>
      <c r="I90" s="118"/>
      <c r="J90" s="118"/>
      <c r="K90" s="118">
        <f>K86</f>
        <v>324.27</v>
      </c>
      <c r="L90" s="120">
        <f>+K90</f>
        <v>324.27</v>
      </c>
    </row>
    <row r="91" spans="1:25" ht="13.8" x14ac:dyDescent="0.25">
      <c r="B91" s="131"/>
      <c r="C91" s="117"/>
      <c r="D91" s="125"/>
      <c r="E91" s="132"/>
      <c r="F91" s="132"/>
      <c r="G91" s="133"/>
      <c r="H91" s="133"/>
      <c r="I91" s="118"/>
      <c r="J91" s="118"/>
      <c r="K91" s="118"/>
      <c r="L91" s="120"/>
    </row>
    <row r="92" spans="1:25" ht="13.8" x14ac:dyDescent="0.25">
      <c r="B92" s="116" t="s">
        <v>207</v>
      </c>
      <c r="C92" s="132" t="s">
        <v>126</v>
      </c>
      <c r="D92" s="125" t="s">
        <v>27</v>
      </c>
      <c r="E92" s="132"/>
      <c r="F92" s="132"/>
      <c r="G92" s="133"/>
      <c r="H92" s="133"/>
      <c r="I92" s="118"/>
      <c r="J92" s="118"/>
      <c r="K92" s="118">
        <f>K86</f>
        <v>324.27</v>
      </c>
      <c r="L92" s="120">
        <f>+K92</f>
        <v>324.27</v>
      </c>
    </row>
    <row r="93" spans="1:25" ht="13.8" x14ac:dyDescent="0.25">
      <c r="B93" s="131"/>
      <c r="C93" s="117"/>
      <c r="D93" s="132"/>
      <c r="E93" s="132"/>
      <c r="F93" s="132"/>
      <c r="G93" s="133"/>
      <c r="H93" s="133"/>
      <c r="I93" s="118"/>
      <c r="J93" s="118"/>
      <c r="K93" s="118"/>
      <c r="L93" s="120"/>
    </row>
    <row r="94" spans="1:25" ht="13.8" x14ac:dyDescent="0.25">
      <c r="B94" s="116" t="s">
        <v>208</v>
      </c>
      <c r="C94" s="117" t="s">
        <v>127</v>
      </c>
      <c r="D94" s="125" t="s">
        <v>7</v>
      </c>
      <c r="E94" s="118"/>
      <c r="F94" s="118"/>
      <c r="G94" s="119"/>
      <c r="H94" s="119"/>
      <c r="I94" s="118"/>
      <c r="J94" s="118"/>
      <c r="K94" s="118">
        <v>45</v>
      </c>
      <c r="L94" s="120">
        <f>+K94</f>
        <v>45</v>
      </c>
    </row>
    <row r="95" spans="1:25" ht="14.4" thickBot="1" x14ac:dyDescent="0.3">
      <c r="B95" s="142"/>
      <c r="C95" s="143"/>
      <c r="D95" s="144"/>
      <c r="E95" s="145"/>
      <c r="F95" s="145"/>
      <c r="G95" s="146"/>
      <c r="H95" s="147"/>
      <c r="I95" s="147"/>
      <c r="J95" s="145"/>
      <c r="K95" s="148"/>
      <c r="L95" s="149"/>
    </row>
  </sheetData>
  <mergeCells count="11">
    <mergeCell ref="L10:L11"/>
    <mergeCell ref="B2:L2"/>
    <mergeCell ref="C4:L5"/>
    <mergeCell ref="B10:B11"/>
    <mergeCell ref="C10:C11"/>
    <mergeCell ref="D10:D11"/>
    <mergeCell ref="E10:E11"/>
    <mergeCell ref="F10:F11"/>
    <mergeCell ref="G10:I10"/>
    <mergeCell ref="J10:J11"/>
    <mergeCell ref="K10:K11"/>
  </mergeCells>
  <phoneticPr fontId="19" type="noConversion"/>
  <pageMargins left="0.7" right="0.7" top="0.75" bottom="0.75" header="0.3" footer="0.3"/>
  <pageSetup paperSize="9" scale="63" orientation="portrait" horizontalDpi="360" verticalDpi="360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1.02 SEGURIDAD</vt:lpstr>
      <vt:lpstr>1.05MITIG.AMBIENTAL</vt:lpstr>
      <vt:lpstr>1,03,1,04 CAPACITACION-COVID19</vt:lpstr>
      <vt:lpstr>1.01OBRASPROVISIONALES</vt:lpstr>
      <vt:lpstr>CONEX.DOMICILIARIAS</vt:lpstr>
      <vt:lpstr>ACEROBZ</vt:lpstr>
      <vt:lpstr>1.06RED DE ALCANTARILLADO</vt:lpstr>
      <vt:lpstr>'1.06RED DE ALCANTARILLADO'!Área_de_impresión</vt:lpstr>
    </vt:vector>
  </TitlesOfParts>
  <Company>MISA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VC</dc:creator>
  <cp:lastModifiedBy>ASUS</cp:lastModifiedBy>
  <cp:lastPrinted>2014-03-10T15:17:27Z</cp:lastPrinted>
  <dcterms:created xsi:type="dcterms:W3CDTF">1999-09-30T22:10:38Z</dcterms:created>
  <dcterms:modified xsi:type="dcterms:W3CDTF">2020-07-15T13:12:41Z</dcterms:modified>
</cp:coreProperties>
</file>