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xpedientes chillia\2. EXPEDIENTE TECNICO LOSA DEPORTIVA- JUCUSBAMBA OK\3. PLANILLA DE METRADOS  OK\2. MURO DE CONTENCION\"/>
    </mc:Choice>
  </mc:AlternateContent>
  <xr:revisionPtr revIDLastSave="0" documentId="13_ncr:1_{17DFD05B-2961-4708-86D6-838F2DA4EBF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Muro MC-3" sheetId="6" r:id="rId1"/>
    <sheet name="Hoja2" sheetId="2" r:id="rId2"/>
    <sheet name="Hoj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1" i="6" l="1"/>
  <c r="B357" i="6" l="1"/>
  <c r="I302" i="6"/>
  <c r="C312" i="6" s="1"/>
  <c r="F293" i="6"/>
  <c r="G363" i="6" s="1"/>
  <c r="B371" i="6" s="1"/>
  <c r="B269" i="6"/>
  <c r="B268" i="6"/>
  <c r="I214" i="6"/>
  <c r="C224" i="6" s="1"/>
  <c r="F205" i="6"/>
  <c r="B188" i="6"/>
  <c r="I82" i="6"/>
  <c r="I81" i="6"/>
  <c r="I80" i="6"/>
  <c r="J80" i="6" s="1"/>
  <c r="I79" i="6"/>
  <c r="J79" i="6" s="1"/>
  <c r="J61" i="6"/>
  <c r="J60" i="6"/>
  <c r="J56" i="6"/>
  <c r="E196" i="6" s="1"/>
  <c r="F41" i="6"/>
  <c r="H82" i="6" s="1"/>
  <c r="F40" i="6"/>
  <c r="B17" i="6"/>
  <c r="B18" i="6" s="1"/>
  <c r="F258" i="6" l="1"/>
  <c r="H367" i="6"/>
  <c r="E371" i="6" s="1"/>
  <c r="H371" i="6" s="1"/>
  <c r="J82" i="6"/>
  <c r="F351" i="6"/>
  <c r="B270" i="6"/>
  <c r="H81" i="6"/>
  <c r="J81" i="6" s="1"/>
  <c r="I217" i="6"/>
  <c r="I220" i="6" s="1"/>
  <c r="I305" i="6"/>
  <c r="I308" i="6" s="1"/>
  <c r="I78" i="6"/>
  <c r="E127" i="6"/>
  <c r="J147" i="6" s="1"/>
  <c r="H78" i="6"/>
  <c r="J55" i="6"/>
  <c r="I312" i="6" l="1"/>
  <c r="I224" i="6"/>
  <c r="J78" i="6"/>
  <c r="J84" i="6" s="1"/>
  <c r="H84" i="6"/>
  <c r="D113" i="6"/>
  <c r="K252" i="6"/>
  <c r="B264" i="6" s="1"/>
  <c r="E195" i="6"/>
  <c r="B70" i="6"/>
  <c r="C200" i="6" s="1"/>
  <c r="C101" i="6" l="1"/>
  <c r="I135" i="6"/>
  <c r="I136" i="6"/>
  <c r="H89" i="6"/>
  <c r="G202" i="6"/>
  <c r="C102" i="6"/>
  <c r="E234" i="6" l="1"/>
  <c r="I208" i="6"/>
  <c r="I211" i="6" s="1"/>
  <c r="K135" i="6"/>
  <c r="J141" i="6" s="1"/>
  <c r="H147" i="6" s="1"/>
  <c r="K147" i="6" s="1"/>
  <c r="D112" i="6"/>
  <c r="F112" i="6" s="1"/>
  <c r="G113" i="6" s="1"/>
  <c r="E101" i="6"/>
  <c r="F101" i="6" s="1"/>
  <c r="E172" i="6" l="1"/>
  <c r="D174" i="6" s="1"/>
  <c r="E171" i="6"/>
  <c r="E224" i="6"/>
  <c r="D226" i="6"/>
  <c r="F188" i="6" l="1"/>
  <c r="I188" i="6" s="1"/>
  <c r="F276" i="6"/>
  <c r="F274" i="6"/>
  <c r="F275" i="6" s="1"/>
  <c r="F277" i="6" s="1"/>
  <c r="J230" i="6"/>
  <c r="E232" i="6" s="1"/>
  <c r="C234" i="6" s="1"/>
  <c r="H234" i="6" s="1"/>
  <c r="C238" i="6"/>
  <c r="C244" i="6" s="1"/>
  <c r="E260" i="6"/>
  <c r="E264" i="6" s="1"/>
  <c r="H264" i="6" s="1"/>
  <c r="B258" i="6"/>
  <c r="E286" i="6" l="1"/>
  <c r="E289" i="6" s="1"/>
  <c r="E322" i="6" s="1"/>
  <c r="C337" i="6"/>
  <c r="C336" i="6"/>
  <c r="C248" i="6"/>
  <c r="C335" i="6"/>
  <c r="C247" i="6"/>
  <c r="C334" i="6"/>
  <c r="C246" i="6"/>
  <c r="C333" i="6"/>
  <c r="C245" i="6"/>
  <c r="I296" i="6" l="1"/>
  <c r="I299" i="6" s="1"/>
  <c r="E312" i="6" s="1"/>
  <c r="D314" i="6" l="1"/>
  <c r="C327" i="6" s="1"/>
  <c r="B351" i="6" l="1"/>
  <c r="J318" i="6"/>
  <c r="E320" i="6" s="1"/>
  <c r="C322" i="6" s="1"/>
  <c r="H322" i="6" s="1"/>
  <c r="E353" i="6"/>
  <c r="E357" i="6" s="1"/>
  <c r="H357" i="6" s="1"/>
</calcChain>
</file>

<file path=xl/sharedStrings.xml><?xml version="1.0" encoding="utf-8"?>
<sst xmlns="http://schemas.openxmlformats.org/spreadsheetml/2006/main" count="331" uniqueCount="199">
  <si>
    <t>1.- Parámetros de Diseño</t>
  </si>
  <si>
    <t>Material de Relleno:</t>
  </si>
  <si>
    <t>γ=</t>
  </si>
  <si>
    <r>
      <t>ton/m</t>
    </r>
    <r>
      <rPr>
        <vertAlign val="superscript"/>
        <sz val="11"/>
        <color theme="1"/>
        <rFont val="Calibri"/>
        <family val="2"/>
        <scheme val="minor"/>
      </rPr>
      <t>3</t>
    </r>
  </si>
  <si>
    <t>Peso Volumetrico</t>
  </si>
  <si>
    <t>φ=</t>
  </si>
  <si>
    <r>
      <t xml:space="preserve">o   </t>
    </r>
    <r>
      <rPr>
        <sz val="11"/>
        <color theme="1"/>
        <rFont val="Calibri"/>
        <family val="2"/>
        <scheme val="minor"/>
      </rPr>
      <t>(grados)</t>
    </r>
  </si>
  <si>
    <t>Ángulo de Fricción interna</t>
  </si>
  <si>
    <t>Suelo de Cimentación:</t>
  </si>
  <si>
    <t>qu=</t>
  </si>
  <si>
    <t>Capacidad de carga del terreno</t>
  </si>
  <si>
    <t xml:space="preserve">DISEÑO DE MURO DE CONTECIÓN DE CONCRETO </t>
  </si>
  <si>
    <t>Cf=</t>
  </si>
  <si>
    <t>Coeficiente de fricción entre el terreno y el concreto</t>
  </si>
  <si>
    <t>Concreto reforzado</t>
  </si>
  <si>
    <t>f'c=</t>
  </si>
  <si>
    <t>f*c=</t>
  </si>
  <si>
    <t>f"c=</t>
  </si>
  <si>
    <r>
      <t>kg/cm</t>
    </r>
    <r>
      <rPr>
        <vertAlign val="superscript"/>
        <sz val="10"/>
        <color theme="1"/>
        <rFont val="Times New Roman"/>
        <family val="1"/>
      </rPr>
      <t>2</t>
    </r>
  </si>
  <si>
    <t>fy=</t>
  </si>
  <si>
    <t>γc=</t>
  </si>
  <si>
    <r>
      <t>kg/m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</si>
  <si>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kg/cm</t>
    </r>
    <r>
      <rPr>
        <vertAlign val="superscript"/>
        <sz val="11"/>
        <color theme="1"/>
        <rFont val="Calibri"/>
        <family val="2"/>
        <scheme val="minor"/>
      </rPr>
      <t>2</t>
    </r>
  </si>
  <si>
    <t>Esfuerzo de compresión del concreto</t>
  </si>
  <si>
    <t>Peso Volumetrico del concreto reforzado</t>
  </si>
  <si>
    <t>Esfuerzo a la fluencia del acero de refuerzo</t>
  </si>
  <si>
    <t>2.- Geometria del Muro de Contención</t>
  </si>
  <si>
    <t>H=</t>
  </si>
  <si>
    <t>h=</t>
  </si>
  <si>
    <t>B=</t>
  </si>
  <si>
    <t>T=</t>
  </si>
  <si>
    <t>E=</t>
  </si>
  <si>
    <t>P=</t>
  </si>
  <si>
    <t>e=</t>
  </si>
  <si>
    <t>m</t>
  </si>
  <si>
    <t>Altura total del muro</t>
  </si>
  <si>
    <t>Peralte total de losa</t>
  </si>
  <si>
    <t>Espesor del muro</t>
  </si>
  <si>
    <t xml:space="preserve">Profundidad de enterramiento </t>
  </si>
  <si>
    <t>Talón</t>
  </si>
  <si>
    <t>Espesor final del muro</t>
  </si>
  <si>
    <t>Pie</t>
  </si>
  <si>
    <t>Altura libre del terreno</t>
  </si>
  <si>
    <t>Altura del muro en cantiliver</t>
  </si>
  <si>
    <t>Base total del muro</t>
  </si>
  <si>
    <r>
      <t>h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=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</si>
  <si>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=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</si>
  <si>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=</t>
    </r>
  </si>
  <si>
    <t>3.- Cálculo de los emujes del terreno sobre el muro de contención</t>
  </si>
  <si>
    <t>Ka=</t>
  </si>
  <si>
    <t>Módulo de reacción del suelo</t>
  </si>
  <si>
    <t>kg/m</t>
  </si>
  <si>
    <t>Empujes activos del suelo</t>
  </si>
  <si>
    <r>
      <t>Es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=</t>
    </r>
  </si>
  <si>
    <r>
      <t>Es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=</t>
    </r>
  </si>
  <si>
    <t>Puntos de aplicación de los empujes activos</t>
  </si>
  <si>
    <r>
      <t>y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 (h+h1)/2</t>
    </r>
  </si>
  <si>
    <r>
      <t>y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=H/3</t>
    </r>
  </si>
  <si>
    <r>
      <t>y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=</t>
    </r>
  </si>
  <si>
    <r>
      <t>y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= </t>
    </r>
  </si>
  <si>
    <t>∑W=</t>
  </si>
  <si>
    <t>4.- Cálculo del momento de volteo</t>
  </si>
  <si>
    <t>Mv=</t>
  </si>
  <si>
    <r>
      <t>Mv= (Es</t>
    </r>
    <r>
      <rPr>
        <vertAlign val="subscript"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 xml:space="preserve"> * y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)-(Es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* y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</si>
  <si>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kg-m/m</t>
  </si>
  <si>
    <t>5.- Cálculo del momento de equilibrio</t>
  </si>
  <si>
    <t>Calculo de los pesos muertos sobre la estructura y momentos con respecto al punto A</t>
  </si>
  <si>
    <t>W (kg/m)</t>
  </si>
  <si>
    <t>Brazo de palanca (m)</t>
  </si>
  <si>
    <t>Momento de equilibrio (kg-m/m)</t>
  </si>
  <si>
    <t>W1</t>
  </si>
  <si>
    <t>W2</t>
  </si>
  <si>
    <t>W3</t>
  </si>
  <si>
    <t>W4</t>
  </si>
  <si>
    <t>W5</t>
  </si>
  <si>
    <t>∑Me=</t>
  </si>
  <si>
    <t>6.- Revision a volteo del muro</t>
  </si>
  <si>
    <t>La revisión a volteo del muro es la relacion entre el momento de resistente y el momento de volteo</t>
  </si>
  <si>
    <t>=</t>
  </si>
  <si>
    <t>7.- Revisión contra deslizamiento del muro</t>
  </si>
  <si>
    <t>por el empuje avtivo del suelo.</t>
  </si>
  <si>
    <t>La revisión a deslizamiento del muro es la relación que existe entre la suma de los pesos actuantes</t>
  </si>
  <si>
    <t>por el coeficiente de deslizamiento entre el suelo de cimentación y el material del muro, dividido</t>
  </si>
  <si>
    <r>
      <t xml:space="preserve">la cual debe ser mayor o igual a un Factor de Seguridad </t>
    </r>
    <r>
      <rPr>
        <b/>
        <sz val="11"/>
        <color theme="1"/>
        <rFont val="Calibri"/>
        <family val="2"/>
        <scheme val="minor"/>
      </rPr>
      <t>Fs=2</t>
    </r>
  </si>
  <si>
    <r>
      <t xml:space="preserve">El resultado obtenido debe ser mayor al factor de seguridad al deslizamiento </t>
    </r>
    <r>
      <rPr>
        <b/>
        <sz val="11"/>
        <color theme="1"/>
        <rFont val="Calibri"/>
        <family val="2"/>
        <scheme val="minor"/>
      </rPr>
      <t>Fsd = 1.5</t>
    </r>
  </si>
  <si>
    <t>8.- Cálculo del punto de aplicación de la resultante de las fuerzas actuantes.</t>
  </si>
  <si>
    <t>Tomando momentos con respecto al punto A</t>
  </si>
  <si>
    <r>
      <t>M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= 0     =</t>
    </r>
  </si>
  <si>
    <r>
      <t xml:space="preserve">donde </t>
    </r>
    <r>
      <rPr>
        <b/>
        <sz val="11"/>
        <color theme="1"/>
        <rFont val="Calibri"/>
        <family val="2"/>
        <scheme val="minor"/>
      </rPr>
      <t>e</t>
    </r>
    <r>
      <rPr>
        <b/>
        <vertAlign val="subscript"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es el brazo de palanca de la resultante de los pesos en la estructura</t>
    </r>
  </si>
  <si>
    <t>por lo tanto:</t>
  </si>
  <si>
    <t>aplicación con el objeto de ver si ésta cae dentro del tercio medio de la base del muro asegurando su estabilidad</t>
  </si>
  <si>
    <t>y no generar tensiones en la misma.</t>
  </si>
  <si>
    <t>De la ecuación de esfuerzo podemos notar que debemos limitarnos  a una excentricidad menor o a lo mas igual</t>
  </si>
  <si>
    <t>a la base entre 6.</t>
  </si>
  <si>
    <r>
      <t xml:space="preserve">Es necesario demostrar que la resultante R del empuje activo Es y la suma de los pesos de la estructura </t>
    </r>
    <r>
      <rPr>
        <sz val="11"/>
        <color theme="1"/>
        <rFont val="Calibri"/>
        <family val="2"/>
      </rPr>
      <t>ΣW</t>
    </r>
    <r>
      <rPr>
        <sz val="11"/>
        <color theme="1"/>
        <rFont val="Calibri"/>
        <family val="2"/>
        <scheme val="minor"/>
      </rPr>
      <t xml:space="preserve"> y su punto de </t>
    </r>
  </si>
  <si>
    <r>
      <t>y e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es la excentricidad formada por la resulatante de las fuerzas actuantes</t>
    </r>
  </si>
  <si>
    <t xml:space="preserve">Comprobando que la resulatante este dentro del tercio medio de la </t>
  </si>
  <si>
    <t>estructura:</t>
  </si>
  <si>
    <t>≤</t>
  </si>
  <si>
    <r>
      <t>e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=</t>
    </r>
  </si>
  <si>
    <t>Se debe verificar que en los esfuerzos de la losa del muro de contención no se generen tensiones.</t>
  </si>
  <si>
    <r>
      <t>σ</t>
    </r>
    <r>
      <rPr>
        <b/>
        <vertAlign val="subscript"/>
        <sz val="11"/>
        <color theme="1"/>
        <rFont val="Calibri"/>
        <family val="2"/>
      </rPr>
      <t>1</t>
    </r>
    <r>
      <rPr>
        <b/>
        <sz val="11"/>
        <color theme="1"/>
        <rFont val="Calibri"/>
        <family val="2"/>
      </rPr>
      <t>=</t>
    </r>
  </si>
  <si>
    <r>
      <t>σ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=</t>
    </r>
  </si>
  <si>
    <t>9.- Cálculo de las presiones del muro sobre el suelo de cimentación</t>
  </si>
  <si>
    <t>El muro pantalla se calcula como cantiliver empotrado en la case de la zapata de la estrcutura.</t>
  </si>
  <si>
    <t>Fuerzas actuantes sobre el muro:</t>
  </si>
  <si>
    <t>Momento en la base del muro:</t>
  </si>
  <si>
    <t>igual al moento de volteo.</t>
  </si>
  <si>
    <r>
      <t>M</t>
    </r>
    <r>
      <rPr>
        <b/>
        <vertAlign val="subscript"/>
        <sz val="11"/>
        <color theme="1"/>
        <rFont val="Calibri"/>
        <family val="2"/>
        <scheme val="minor"/>
      </rPr>
      <t>Base</t>
    </r>
    <r>
      <rPr>
        <b/>
        <sz val="11"/>
        <color theme="1"/>
        <rFont val="Calibri"/>
        <family val="2"/>
        <scheme val="minor"/>
      </rPr>
      <t>=</t>
    </r>
  </si>
  <si>
    <r>
      <t>M</t>
    </r>
    <r>
      <rPr>
        <vertAlign val="subscript"/>
        <sz val="11"/>
        <color theme="1"/>
        <rFont val="Calibri"/>
        <family val="2"/>
        <scheme val="minor"/>
      </rPr>
      <t>Base</t>
    </r>
    <r>
      <rPr>
        <sz val="11"/>
        <color theme="1"/>
        <rFont val="Calibri"/>
        <family val="2"/>
        <scheme val="minor"/>
      </rPr>
      <t>= (Es</t>
    </r>
    <r>
      <rPr>
        <vertAlign val="subscript"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 xml:space="preserve"> * y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)-(Es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* y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</si>
  <si>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Cálculo de momento último</t>
  </si>
  <si>
    <r>
      <t>Mu= Fc  M</t>
    </r>
    <r>
      <rPr>
        <b/>
        <vertAlign val="subscript"/>
        <sz val="11"/>
        <color theme="1"/>
        <rFont val="Calibri"/>
        <family val="2"/>
        <scheme val="minor"/>
      </rPr>
      <t>base</t>
    </r>
  </si>
  <si>
    <t>Mu=</t>
  </si>
  <si>
    <t>Factores de carga</t>
  </si>
  <si>
    <t>Fc=</t>
  </si>
  <si>
    <t>Factor de carga</t>
  </si>
  <si>
    <t>Factor de resistencia a flexión</t>
  </si>
  <si>
    <t>Factor de resistencia a cortante</t>
  </si>
  <si>
    <r>
      <t>Fr</t>
    </r>
    <r>
      <rPr>
        <b/>
        <vertAlign val="subscript"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=</t>
    </r>
  </si>
  <si>
    <r>
      <t>Fr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=</t>
    </r>
  </si>
  <si>
    <t>q=</t>
  </si>
  <si>
    <t>Mr=</t>
  </si>
  <si>
    <t>Porcentaje Mínimo</t>
  </si>
  <si>
    <t>≥</t>
  </si>
  <si>
    <r>
      <t>P</t>
    </r>
    <r>
      <rPr>
        <vertAlign val="subscript"/>
        <sz val="10"/>
        <color theme="1"/>
        <rFont val="Times New Roman"/>
        <family val="1"/>
      </rPr>
      <t>máx</t>
    </r>
    <r>
      <rPr>
        <sz val="10"/>
        <color theme="1"/>
        <rFont val="Times New Roman"/>
        <family val="1"/>
      </rPr>
      <t>=</t>
    </r>
  </si>
  <si>
    <t>Cáluclo de indice de refuerzo</t>
  </si>
  <si>
    <t>r=</t>
  </si>
  <si>
    <t>cm.</t>
  </si>
  <si>
    <t>Tomado en cuenta un recubrimiento de:</t>
  </si>
  <si>
    <t>Entonces el peralte efectivo será:</t>
  </si>
  <si>
    <t>d=</t>
  </si>
  <si>
    <t>Calculo de porcentaje de acero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</si>
  <si>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mín</t>
    </r>
    <r>
      <rPr>
        <b/>
        <sz val="11"/>
        <color theme="1"/>
        <rFont val="Calibri"/>
        <family val="2"/>
        <scheme val="minor"/>
      </rPr>
      <t>=</t>
    </r>
  </si>
  <si>
    <t>Porcentaje balanceado</t>
  </si>
  <si>
    <r>
      <t>P</t>
    </r>
    <r>
      <rPr>
        <vertAlign val="subscript"/>
        <sz val="10"/>
        <color theme="1"/>
        <rFont val="Times New Roman"/>
        <family val="1"/>
      </rPr>
      <t>bal=</t>
    </r>
  </si>
  <si>
    <t>Porcentaje máximo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</si>
  <si>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 xml:space="preserve">mín  </t>
    </r>
    <r>
      <rPr>
        <b/>
        <sz val="11"/>
        <color theme="1"/>
        <rFont val="Calibri"/>
        <family val="2"/>
      </rPr>
      <t>≤  P  ≤ P</t>
    </r>
    <r>
      <rPr>
        <b/>
        <vertAlign val="subscript"/>
        <sz val="11"/>
        <color theme="1"/>
        <rFont val="Calibri"/>
        <family val="2"/>
      </rPr>
      <t>máx</t>
    </r>
  </si>
  <si>
    <t>Verificando que el porcenatje de acero este entre el máximo y el mínimo.</t>
  </si>
  <si>
    <t>Porcentaje de acero a utilizar:</t>
  </si>
  <si>
    <t>Verificando que el momento resistente sea mayor o igual al momento último</t>
  </si>
  <si>
    <t>Nuevo valor del indice de refuerzo tomando el porcentaje adecuado:</t>
  </si>
  <si>
    <r>
      <t xml:space="preserve">Mr </t>
    </r>
    <r>
      <rPr>
        <b/>
        <sz val="11"/>
        <color theme="1"/>
        <rFont val="Calibri"/>
        <family val="2"/>
      </rPr>
      <t>≥ Mu</t>
    </r>
  </si>
  <si>
    <t>Se observa que el mayor esfuerzo encontrado se debe comparar con la capacidad de carga del suelo y verificar que ésta no sea sobrepasada.</t>
  </si>
  <si>
    <r>
      <t>kg/cm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</si>
  <si>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10.- Diseño a flexión del muro Pantalla</t>
  </si>
  <si>
    <t>Separación del refuerzo vertical para el muro pantalla</t>
  </si>
  <si>
    <t xml:space="preserve">Var. # 3 </t>
  </si>
  <si>
    <t>No. Var.</t>
  </si>
  <si>
    <t>Var. # 4</t>
  </si>
  <si>
    <t>Var. # 5</t>
  </si>
  <si>
    <t>Var. # 6</t>
  </si>
  <si>
    <t>Var. # 8</t>
  </si>
  <si>
    <r>
      <t>Area  de acero cm</t>
    </r>
    <r>
      <rPr>
        <vertAlign val="superscript"/>
        <sz val="11"/>
        <color theme="1"/>
        <rFont val="Calibri"/>
        <family val="2"/>
        <scheme val="minor"/>
      </rPr>
      <t>2</t>
    </r>
  </si>
  <si>
    <t>Separación cm</t>
  </si>
  <si>
    <r>
      <t>Area de acero en 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/m</t>
    </r>
  </si>
  <si>
    <t>As=</t>
  </si>
  <si>
    <r>
      <t>cm</t>
    </r>
    <r>
      <rPr>
        <b/>
        <vertAlign val="superscript"/>
        <sz val="11"/>
        <color theme="1"/>
        <rFont val="Calibri"/>
        <family val="2"/>
        <scheme val="minor"/>
      </rPr>
      <t xml:space="preserve">2 </t>
    </r>
    <r>
      <rPr>
        <b/>
        <sz val="11"/>
        <color theme="1"/>
        <rFont val="Calibri"/>
        <family val="2"/>
        <scheme val="minor"/>
      </rPr>
      <t>/m</t>
    </r>
  </si>
  <si>
    <t>Vu=</t>
  </si>
  <si>
    <t>Fuerzas cortantes actuantes:</t>
  </si>
  <si>
    <r>
      <t>Va= (Es</t>
    </r>
    <r>
      <rPr>
        <b/>
        <vertAlign val="subscript"/>
        <sz val="11"/>
        <color theme="1"/>
        <rFont val="Calibri"/>
        <family val="2"/>
        <scheme val="minor"/>
      </rPr>
      <t xml:space="preserve">1 </t>
    </r>
    <r>
      <rPr>
        <b/>
        <sz val="11"/>
        <color theme="1"/>
        <rFont val="Calibri"/>
        <family val="2"/>
        <scheme val="minor"/>
      </rPr>
      <t>- Es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</si>
  <si>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por lo tanto el cortante último es</t>
  </si>
  <si>
    <r>
      <t>kg/cm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/m</t>
    </r>
  </si>
  <si>
    <t>El esfuerzo cortante en la sección sera:</t>
  </si>
  <si>
    <t>Cálculo del cortante que resiste el concreto:</t>
  </si>
  <si>
    <t>Si     P &lt; 0.0015</t>
  </si>
  <si>
    <t>Si     P &gt; 0.0015</t>
  </si>
  <si>
    <t>Vcr=</t>
  </si>
  <si>
    <t>El cortante resistente será igual a:</t>
  </si>
  <si>
    <t>La fuerza cortante debe ser menor al cortante que resiste el concreto</t>
  </si>
  <si>
    <r>
      <t xml:space="preserve">Vu   </t>
    </r>
    <r>
      <rPr>
        <b/>
        <sz val="11"/>
        <color theme="1"/>
        <rFont val="Calibri"/>
        <family val="2"/>
      </rPr>
      <t>≤   Vcr</t>
    </r>
  </si>
  <si>
    <t>11.- Revisión por cortante del muro pantalla</t>
  </si>
  <si>
    <t>Xo=</t>
  </si>
  <si>
    <r>
      <t>X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=</t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</si>
  <si>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=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</si>
  <si>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=</t>
    </r>
  </si>
  <si>
    <t>kg</t>
  </si>
  <si>
    <t>Wa=</t>
  </si>
  <si>
    <t>Peso de losa</t>
  </si>
  <si>
    <t>Wt=</t>
  </si>
  <si>
    <t>Peso de relleno</t>
  </si>
  <si>
    <t>Wc=</t>
  </si>
  <si>
    <t>Peso total sobre la losa del muro</t>
  </si>
  <si>
    <t>Mc=</t>
  </si>
  <si>
    <t>Mu= Fc  Mc</t>
  </si>
  <si>
    <t>Momento actuante sobre la losa del muro de contención de acuerdo a la resultante encontrada.</t>
  </si>
  <si>
    <t>Para el diseño de losa:</t>
  </si>
  <si>
    <t>12.- Diseño a flexión de losa de muro de contención.</t>
  </si>
  <si>
    <t>13.- Revisión por cortante de la losa del muro de contención.</t>
  </si>
  <si>
    <r>
      <t>Va= R</t>
    </r>
    <r>
      <rPr>
        <b/>
        <vertAlign val="subscript"/>
        <sz val="11"/>
        <color theme="1"/>
        <rFont val="Calibri"/>
        <family val="2"/>
        <scheme val="minor"/>
      </rPr>
      <t xml:space="preserve">1 </t>
    </r>
    <r>
      <rPr>
        <b/>
        <sz val="11"/>
        <color theme="1"/>
        <rFont val="Calibri"/>
        <family val="2"/>
        <scheme val="minor"/>
      </rPr>
      <t>- Wa</t>
    </r>
  </si>
  <si>
    <t>Revisión por penetración.</t>
  </si>
  <si>
    <t>Revisión por tensión diagonal como viga ancha.</t>
  </si>
  <si>
    <t>El esfuerzo cortante resistente sera igual a:</t>
  </si>
  <si>
    <r>
      <t>v</t>
    </r>
    <r>
      <rPr>
        <b/>
        <vertAlign val="subscript"/>
        <sz val="11"/>
        <color theme="1"/>
        <rFont val="Calibri"/>
        <family val="2"/>
        <scheme val="minor"/>
      </rPr>
      <t>cr</t>
    </r>
    <r>
      <rPr>
        <b/>
        <sz val="11"/>
        <color theme="1"/>
        <rFont val="Calibri"/>
        <family val="2"/>
        <scheme val="minor"/>
      </rPr>
      <t>=</t>
    </r>
  </si>
  <si>
    <t>El esfuerzo cortante debe ser menor al esfuerzo que resiste el concreto.</t>
  </si>
  <si>
    <r>
      <t>v</t>
    </r>
    <r>
      <rPr>
        <b/>
        <vertAlign val="subscript"/>
        <sz val="11"/>
        <color theme="1"/>
        <rFont val="Calibri"/>
        <family val="2"/>
        <scheme val="minor"/>
      </rPr>
      <t>u</t>
    </r>
    <r>
      <rPr>
        <b/>
        <sz val="11"/>
        <color theme="1"/>
        <rFont val="Calibri"/>
        <family val="2"/>
        <scheme val="minor"/>
      </rPr>
      <t>=</t>
    </r>
  </si>
  <si>
    <t>Peso por descarga de columnas sobre muro</t>
  </si>
  <si>
    <r>
      <t>por tanto    e</t>
    </r>
    <r>
      <rPr>
        <vertAlign val="subscript"/>
        <sz val="11"/>
        <color theme="1"/>
        <rFont val="Calibri"/>
        <family val="2"/>
        <scheme val="minor"/>
      </rPr>
      <t xml:space="preserve">1   </t>
    </r>
    <r>
      <rPr>
        <sz val="11"/>
        <color theme="1"/>
        <rFont val="Calibri"/>
        <family val="2"/>
      </rPr>
      <t>≤</t>
    </r>
  </si>
  <si>
    <t>Separación del refuerzo vertical para losa de muro.</t>
  </si>
  <si>
    <t>MC-3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</si>
</sst>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perscript"/>
      <sz val="10"/>
      <color theme="1"/>
      <name val="Times New Roman"/>
      <family val="1"/>
    </font>
    <font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b/>
      <sz val="10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2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2" fontId="1" fillId="0" borderId="0" xfId="0" applyNumberFormat="1" applyFont="1"/>
    <xf numFmtId="0" fontId="7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1" fillId="0" borderId="0" xfId="0" applyNumberFormat="1" applyFont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right"/>
    </xf>
    <xf numFmtId="165" fontId="11" fillId="0" borderId="0" xfId="0" applyNumberFormat="1" applyFont="1" applyFill="1" applyAlignment="1"/>
    <xf numFmtId="165" fontId="11" fillId="0" borderId="0" xfId="0" applyNumberFormat="1" applyFont="1" applyFill="1" applyAlignment="1">
      <alignment horizontal="center"/>
    </xf>
    <xf numFmtId="0" fontId="11" fillId="0" borderId="0" xfId="0" applyFont="1" applyFill="1"/>
    <xf numFmtId="0" fontId="1" fillId="0" borderId="0" xfId="0" applyFont="1" applyAlignment="1">
      <alignment horizontal="left"/>
    </xf>
    <xf numFmtId="0" fontId="0" fillId="0" borderId="0" xfId="0" applyFont="1"/>
    <xf numFmtId="165" fontId="1" fillId="0" borderId="0" xfId="0" applyNumberFormat="1" applyFont="1" applyAlignment="1">
      <alignment horizontal="center"/>
    </xf>
    <xf numFmtId="0" fontId="12" fillId="0" borderId="0" xfId="0" applyFont="1" applyFill="1" applyAlignment="1"/>
    <xf numFmtId="165" fontId="12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center"/>
    </xf>
    <xf numFmtId="165" fontId="12" fillId="0" borderId="0" xfId="0" applyNumberFormat="1" applyFont="1" applyAlignment="1"/>
    <xf numFmtId="0" fontId="0" fillId="0" borderId="2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2" fontId="7" fillId="0" borderId="0" xfId="0" applyNumberFormat="1" applyFont="1" applyFill="1" applyAlignment="1">
      <alignment vertical="center"/>
    </xf>
    <xf numFmtId="166" fontId="1" fillId="0" borderId="0" xfId="0" applyNumberFormat="1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166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166" fontId="12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2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173355</xdr:rowOff>
    </xdr:from>
    <xdr:to>
      <xdr:col>3</xdr:col>
      <xdr:colOff>752475</xdr:colOff>
      <xdr:row>46</xdr:row>
      <xdr:rowOff>57151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lum bright="-100000" contrast="-10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55" t="23519" r="25768" b="15926"/>
        <a:stretch/>
      </xdr:blipFill>
      <xdr:spPr bwMode="auto">
        <a:xfrm>
          <a:off x="0" y="6086475"/>
          <a:ext cx="3107055" cy="2855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49</xdr:row>
      <xdr:rowOff>133350</xdr:rowOff>
    </xdr:from>
    <xdr:to>
      <xdr:col>8</xdr:col>
      <xdr:colOff>123825</xdr:colOff>
      <xdr:row>51</xdr:row>
      <xdr:rowOff>104775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391025" y="9658350"/>
          <a:ext cx="790575" cy="3524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152400</xdr:colOff>
      <xdr:row>54</xdr:row>
      <xdr:rowOff>28575</xdr:rowOff>
    </xdr:from>
    <xdr:to>
      <xdr:col>8</xdr:col>
      <xdr:colOff>114300</xdr:colOff>
      <xdr:row>55</xdr:row>
      <xdr:rowOff>161925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448175" y="10506075"/>
          <a:ext cx="723900" cy="3619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114301</xdr:colOff>
      <xdr:row>46</xdr:row>
      <xdr:rowOff>186690</xdr:rowOff>
    </xdr:from>
    <xdr:to>
      <xdr:col>5</xdr:col>
      <xdr:colOff>45721</xdr:colOff>
      <xdr:row>64</xdr:row>
      <xdr:rowOff>6192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lum bright="-100000" contrast="-10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2" t="36939" r="44803" b="37963"/>
        <a:stretch/>
      </xdr:blipFill>
      <xdr:spPr bwMode="auto">
        <a:xfrm>
          <a:off x="114301" y="9071610"/>
          <a:ext cx="3558540" cy="3187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46112</xdr:colOff>
      <xdr:row>71</xdr:row>
      <xdr:rowOff>104775</xdr:rowOff>
    </xdr:from>
    <xdr:to>
      <xdr:col>5</xdr:col>
      <xdr:colOff>152399</xdr:colOff>
      <xdr:row>91</xdr:row>
      <xdr:rowOff>171450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lum bright="-100000" contrast="-10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51" t="28694" r="48994" b="9863"/>
        <a:stretch/>
      </xdr:blipFill>
      <xdr:spPr bwMode="auto">
        <a:xfrm>
          <a:off x="46112" y="14620875"/>
          <a:ext cx="3630537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342900</xdr:colOff>
      <xdr:row>99</xdr:row>
      <xdr:rowOff>180975</xdr:rowOff>
    </xdr:from>
    <xdr:ext cx="914400" cy="412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6 CuadroTexto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42900" y="19621500"/>
              <a:ext cx="914400" cy="412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MX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nary>
                        <m:naryPr>
                          <m:chr m:val="∑"/>
                          <m:subHide m:val="on"/>
                          <m:supHide m:val="on"/>
                          <m:ctrlPr>
                            <a:rPr lang="es-MX" sz="1400" i="1">
                              <a:latin typeface="Cambria Math" panose="02040503050406030204" pitchFamily="18" charset="0"/>
                            </a:rPr>
                          </m:ctrlPr>
                        </m:naryPr>
                        <m:sub/>
                        <m:sup/>
                        <m:e>
                          <m:r>
                            <a:rPr lang="es-MX" sz="1400" b="0" i="1">
                              <a:latin typeface="Cambria Math"/>
                            </a:rPr>
                            <m:t>𝑀𝑒</m:t>
                          </m:r>
                        </m:e>
                      </m:nary>
                    </m:num>
                    <m:den>
                      <m:r>
                        <a:rPr lang="es-MX" sz="1400" b="0" i="1">
                          <a:latin typeface="Cambria Math"/>
                        </a:rPr>
                        <m:t>𝑀𝑣</m:t>
                      </m:r>
                    </m:den>
                  </m:f>
                </m:oMath>
              </a14:m>
              <a:r>
                <a:rPr lang="es-MX" sz="1400">
                  <a:latin typeface="+mn-lt"/>
                </a:rPr>
                <a:t>   ≥   2</a:t>
              </a:r>
            </a:p>
          </xdr:txBody>
        </xdr:sp>
      </mc:Choice>
      <mc:Fallback xmlns="">
        <xdr:sp macro="" textlink="">
          <xdr:nvSpPr>
            <xdr:cNvPr id="7" name="6 CuadroTexto"/>
            <xdr:cNvSpPr txBox="1"/>
          </xdr:nvSpPr>
          <xdr:spPr>
            <a:xfrm>
              <a:off x="342900" y="19621500"/>
              <a:ext cx="914400" cy="412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s-MX" sz="1400" i="0">
                  <a:latin typeface="Cambria Math"/>
                </a:rPr>
                <a:t>(∑</a:t>
              </a:r>
              <a:r>
                <a:rPr lang="es-MX" sz="1400" b="0" i="0">
                  <a:latin typeface="Cambria Math"/>
                </a:rPr>
                <a:t>▒𝑀𝑒)/𝑀𝑣</a:t>
              </a:r>
              <a:r>
                <a:rPr lang="es-MX" sz="1400">
                  <a:latin typeface="+mn-lt"/>
                </a:rPr>
                <a:t>   ≥   2</a:t>
              </a:r>
            </a:p>
          </xdr:txBody>
        </xdr:sp>
      </mc:Fallback>
    </mc:AlternateContent>
    <xdr:clientData/>
  </xdr:oneCellAnchor>
  <xdr:oneCellAnchor>
    <xdr:from>
      <xdr:col>0</xdr:col>
      <xdr:colOff>38099</xdr:colOff>
      <xdr:row>110</xdr:row>
      <xdr:rowOff>85725</xdr:rowOff>
    </xdr:from>
    <xdr:ext cx="1438275" cy="55130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7 CuadroTexto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38099" y="21431250"/>
              <a:ext cx="1438275" cy="5513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4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400" b="0" i="1">
                            <a:latin typeface="Cambria Math"/>
                          </a:rPr>
                          <m:t>𝐹𝑠</m:t>
                        </m:r>
                      </m:e>
                      <m:sub>
                        <m:r>
                          <a:rPr lang="es-MX" sz="1400" b="0" i="1">
                            <a:latin typeface="Cambria Math"/>
                          </a:rPr>
                          <m:t>𝑑</m:t>
                        </m:r>
                      </m:sub>
                    </m:sSub>
                    <m:r>
                      <a:rPr lang="es-MX" sz="14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MX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es-MX" sz="14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MX" sz="1400" b="0" i="1">
                                <a:latin typeface="Cambria Math"/>
                              </a:rPr>
                              <m:t>𝑤</m:t>
                            </m:r>
                          </m:e>
                        </m:nary>
                        <m:r>
                          <a:rPr lang="es-MX" sz="1400" b="0" i="1">
                            <a:latin typeface="Cambria Math"/>
                          </a:rPr>
                          <m:t>    </m:t>
                        </m:r>
                        <m:sSub>
                          <m:sSubPr>
                            <m:ctrlPr>
                              <a:rPr lang="es-MX" sz="1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MX" sz="1400" b="0" i="1">
                                <a:latin typeface="Cambria Math"/>
                              </a:rPr>
                              <m:t>𝑐</m:t>
                            </m:r>
                          </m:e>
                          <m:sub>
                            <m:r>
                              <a:rPr lang="es-MX" sz="1400" b="0" i="1">
                                <a:latin typeface="Cambria Math"/>
                              </a:rPr>
                              <m:t>𝑓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es-MX" sz="1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MX" sz="1400" b="0" i="1">
                                <a:latin typeface="Cambria Math"/>
                              </a:rPr>
                              <m:t>𝐸</m:t>
                            </m:r>
                          </m:e>
                          <m:sub>
                            <m:r>
                              <a:rPr lang="es-MX" sz="1400" b="0" i="1">
                                <a:latin typeface="Cambria Math"/>
                              </a:rPr>
                              <m:t>𝑠</m:t>
                            </m:r>
                            <m:r>
                              <a:rPr lang="es-MX" sz="1400" b="0" i="1">
                                <a:latin typeface="Cambria Math"/>
                              </a:rPr>
                              <m:t>1</m:t>
                            </m:r>
                          </m:sub>
                        </m:sSub>
                        <m:r>
                          <a:rPr lang="es-MX" sz="1400" b="0" i="1">
                            <a:latin typeface="Cambria Math"/>
                          </a:rPr>
                          <m:t>−</m:t>
                        </m:r>
                        <m:sSub>
                          <m:sSubPr>
                            <m:ctrlPr>
                              <a:rPr lang="es-MX" sz="1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MX" sz="1400" b="0" i="1">
                                <a:latin typeface="Cambria Math"/>
                              </a:rPr>
                              <m:t>𝐸</m:t>
                            </m:r>
                          </m:e>
                          <m:sub>
                            <m:r>
                              <a:rPr lang="es-MX" sz="1400" b="0" i="1">
                                <a:latin typeface="Cambria Math"/>
                              </a:rPr>
                              <m:t>𝑠</m:t>
                            </m:r>
                            <m:r>
                              <a:rPr lang="es-MX" sz="1400" b="0" i="1">
                                <a:latin typeface="Cambria Math"/>
                              </a:rPr>
                              <m:t>2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s-MX" sz="1400">
                <a:latin typeface="+mn-lt"/>
              </a:endParaRPr>
            </a:p>
          </xdr:txBody>
        </xdr:sp>
      </mc:Choice>
      <mc:Fallback xmlns="">
        <xdr:sp macro="" textlink="">
          <xdr:nvSpPr>
            <xdr:cNvPr id="8" name="7 CuadroTexto"/>
            <xdr:cNvSpPr txBox="1"/>
          </xdr:nvSpPr>
          <xdr:spPr>
            <a:xfrm>
              <a:off x="38099" y="21431250"/>
              <a:ext cx="1438275" cy="5513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400" i="0">
                  <a:latin typeface="Cambria Math"/>
                </a:rPr>
                <a:t>〖</a:t>
              </a:r>
              <a:r>
                <a:rPr lang="es-MX" sz="1400" b="0" i="0">
                  <a:latin typeface="Cambria Math"/>
                </a:rPr>
                <a:t>𝐹𝑠〗_𝑑=(∑▒𝑤     𝑐_𝑓)/(𝐸_𝑠1−𝐸_𝑠2 )</a:t>
              </a:r>
              <a:endParaRPr lang="es-MX" sz="140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0</xdr:col>
      <xdr:colOff>0</xdr:colOff>
      <xdr:row>162</xdr:row>
      <xdr:rowOff>123824</xdr:rowOff>
    </xdr:from>
    <xdr:ext cx="2590800" cy="6667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8 CuadroTexto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0" y="29089349"/>
              <a:ext cx="2590800" cy="6667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l-GR" sz="1400" i="1">
                        <a:latin typeface="Cambria Math"/>
                      </a:rPr>
                      <m:t>σ</m:t>
                    </m:r>
                    <m:r>
                      <a:rPr lang="es-MX" sz="14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MX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400" b="0" i="1">
                            <a:latin typeface="Cambria Math"/>
                          </a:rPr>
                          <m:t>𝑃</m:t>
                        </m:r>
                      </m:num>
                      <m:den>
                        <m:r>
                          <a:rPr lang="es-MX" sz="1400" b="0" i="1">
                            <a:latin typeface="Cambria Math"/>
                          </a:rPr>
                          <m:t>𝐴</m:t>
                        </m:r>
                      </m:den>
                    </m:f>
                    <m:r>
                      <a:rPr lang="es-MX" sz="1400" b="0" i="1">
                        <a:latin typeface="Cambria Math"/>
                      </a:rPr>
                      <m:t>±</m:t>
                    </m:r>
                    <m:f>
                      <m:fPr>
                        <m:ctrlPr>
                          <a:rPr lang="es-MX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400" b="0" i="1">
                            <a:latin typeface="Cambria Math"/>
                          </a:rPr>
                          <m:t>𝑀</m:t>
                        </m:r>
                        <m:r>
                          <a:rPr lang="es-MX" sz="1400" b="0" i="1">
                            <a:latin typeface="Cambria Math"/>
                          </a:rPr>
                          <m:t>  </m:t>
                        </m:r>
                        <m:r>
                          <a:rPr lang="es-MX" sz="1400" b="0" i="1">
                            <a:latin typeface="Cambria Math"/>
                          </a:rPr>
                          <m:t>𝑐</m:t>
                        </m:r>
                      </m:num>
                      <m:den>
                        <m:r>
                          <a:rPr lang="es-MX" sz="1400" b="0" i="1">
                            <a:latin typeface="Cambria Math"/>
                          </a:rPr>
                          <m:t>𝐼</m:t>
                        </m:r>
                      </m:den>
                    </m:f>
                    <m:r>
                      <a:rPr lang="es-MX" sz="14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MX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400" b="0" i="1">
                            <a:latin typeface="Cambria Math"/>
                          </a:rPr>
                          <m:t>𝑃</m:t>
                        </m:r>
                      </m:num>
                      <m:den>
                        <m:r>
                          <a:rPr lang="es-MX" sz="1400" b="0" i="1">
                            <a:latin typeface="Cambria Math"/>
                          </a:rPr>
                          <m:t>𝐴</m:t>
                        </m:r>
                      </m:den>
                    </m:f>
                    <m:r>
                      <a:rPr lang="es-MX" sz="1400" b="0" i="1">
                        <a:latin typeface="Cambria Math"/>
                      </a:rPr>
                      <m:t> </m:t>
                    </m:r>
                    <m:d>
                      <m:dPr>
                        <m:ctrlPr>
                          <a:rPr lang="es-MX" sz="14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MX" sz="1400" b="0" i="1">
                            <a:latin typeface="Cambria Math"/>
                          </a:rPr>
                          <m:t>1</m:t>
                        </m:r>
                        <m:r>
                          <a:rPr lang="es-MX" sz="1400" b="0" i="1">
                            <a:latin typeface="Cambria Math"/>
                            <a:ea typeface="Cambria Math"/>
                          </a:rPr>
                          <m:t>±</m:t>
                        </m:r>
                        <m:f>
                          <m:fPr>
                            <m:ctrlPr>
                              <a:rPr lang="es-MX" sz="14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fPr>
                          <m:num>
                            <m:r>
                              <a:rPr lang="es-MX" sz="1400" b="0" i="1">
                                <a:latin typeface="Cambria Math"/>
                                <a:ea typeface="Cambria Math"/>
                              </a:rPr>
                              <m:t>6 </m:t>
                            </m:r>
                            <m:r>
                              <a:rPr lang="es-MX" sz="1400" b="0" i="1">
                                <a:latin typeface="Cambria Math"/>
                                <a:ea typeface="Cambria Math"/>
                              </a:rPr>
                              <m:t>𝑒</m:t>
                            </m:r>
                          </m:num>
                          <m:den>
                            <m:r>
                              <a:rPr lang="es-MX" sz="1400" b="0" i="1">
                                <a:latin typeface="Cambria Math"/>
                                <a:ea typeface="Cambria Math"/>
                              </a:rPr>
                              <m:t>𝐵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es-MX" sz="1400">
                <a:latin typeface="+mn-lt"/>
              </a:endParaRPr>
            </a:p>
          </xdr:txBody>
        </xdr:sp>
      </mc:Choice>
      <mc:Fallback xmlns="">
        <xdr:sp macro="" textlink="">
          <xdr:nvSpPr>
            <xdr:cNvPr id="9" name="8 CuadroTexto"/>
            <xdr:cNvSpPr txBox="1"/>
          </xdr:nvSpPr>
          <xdr:spPr>
            <a:xfrm>
              <a:off x="0" y="29089349"/>
              <a:ext cx="2590800" cy="6667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l-GR" sz="1400" i="0">
                  <a:latin typeface="Cambria Math"/>
                </a:rPr>
                <a:t>σ</a:t>
              </a:r>
              <a:r>
                <a:rPr lang="es-MX" sz="1400" b="0" i="0">
                  <a:latin typeface="Cambria Math"/>
                </a:rPr>
                <a:t>=𝑃/𝐴±(𝑀  𝑐)/𝐼=𝑃/𝐴  (1</a:t>
              </a:r>
              <a:r>
                <a:rPr lang="es-MX" sz="1400" b="0" i="0">
                  <a:latin typeface="Cambria Math"/>
                  <a:ea typeface="Cambria Math"/>
                </a:rPr>
                <a:t>±(6 𝑒)/𝐵)</a:t>
              </a:r>
              <a:endParaRPr lang="es-MX" sz="1400">
                <a:latin typeface="+mn-lt"/>
              </a:endParaRPr>
            </a:p>
          </xdr:txBody>
        </xdr:sp>
      </mc:Fallback>
    </mc:AlternateContent>
    <xdr:clientData/>
  </xdr:oneCellAnchor>
  <xdr:twoCellAnchor editAs="oneCell">
    <xdr:from>
      <xdr:col>0</xdr:col>
      <xdr:colOff>47625</xdr:colOff>
      <xdr:row>128</xdr:row>
      <xdr:rowOff>0</xdr:rowOff>
    </xdr:from>
    <xdr:to>
      <xdr:col>5</xdr:col>
      <xdr:colOff>153912</xdr:colOff>
      <xdr:row>148</xdr:row>
      <xdr:rowOff>76200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lum bright="-100000" contrast="-10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51" t="28694" r="48994" b="9863"/>
        <a:stretch/>
      </xdr:blipFill>
      <xdr:spPr bwMode="auto">
        <a:xfrm>
          <a:off x="47625" y="24622125"/>
          <a:ext cx="3630537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600075</xdr:colOff>
      <xdr:row>129</xdr:row>
      <xdr:rowOff>66675</xdr:rowOff>
    </xdr:from>
    <xdr:ext cx="2819400" cy="4476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10 CuadroTexto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 txBox="1"/>
          </xdr:nvSpPr>
          <xdr:spPr>
            <a:xfrm>
              <a:off x="4895850" y="24879300"/>
              <a:ext cx="2819400" cy="4476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s-MX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s-MX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MX" sz="1100" b="0" i="1">
                                <a:latin typeface="Cambria Math"/>
                              </a:rPr>
                              <m:t>𝐸</m:t>
                            </m:r>
                          </m:e>
                          <m:sub>
                            <m:r>
                              <a:rPr lang="es-MX" sz="1100" b="0" i="1">
                                <a:latin typeface="Cambria Math"/>
                              </a:rPr>
                              <m:t>𝑠</m:t>
                            </m:r>
                            <m:r>
                              <a:rPr lang="es-MX" sz="1100" b="0" i="1">
                                <a:latin typeface="Cambria Math"/>
                              </a:rPr>
                              <m:t>1</m:t>
                            </m:r>
                          </m:sub>
                        </m:sSub>
                        <m:r>
                          <a:rPr lang="es-MX" sz="1100" b="0" i="1">
                            <a:latin typeface="Cambria Math"/>
                          </a:rPr>
                          <m:t>  </m:t>
                        </m:r>
                        <m:sSub>
                          <m:sSub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MX" sz="1100" b="0" i="1">
                                <a:latin typeface="Cambria Math"/>
                              </a:rPr>
                              <m:t>𝑦</m:t>
                            </m:r>
                          </m:e>
                          <m:sub>
                            <m:r>
                              <a:rPr lang="es-MX" sz="1100" b="0" i="1">
                                <a:latin typeface="Cambria Math"/>
                              </a:rPr>
                              <m:t>1</m:t>
                            </m:r>
                          </m:sub>
                        </m:sSub>
                      </m:e>
                    </m:d>
                    <m:r>
                      <a:rPr lang="es-MX" sz="1100" b="0" i="1">
                        <a:latin typeface="Cambria Math"/>
                      </a:rPr>
                      <m:t>−</m:t>
                    </m:r>
                    <m:d>
                      <m:d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MX" sz="1100" b="0" i="1">
                                <a:latin typeface="Cambria Math"/>
                              </a:rPr>
                              <m:t>𝐸</m:t>
                            </m:r>
                          </m:e>
                          <m:sub>
                            <m:r>
                              <a:rPr lang="es-MX" sz="1100" b="0" i="1">
                                <a:latin typeface="Cambria Math"/>
                              </a:rPr>
                              <m:t>𝑠</m:t>
                            </m:r>
                            <m:r>
                              <a:rPr lang="es-MX" sz="1100" b="0" i="1">
                                <a:latin typeface="Cambria Math"/>
                              </a:rPr>
                              <m:t>2</m:t>
                            </m:r>
                          </m:sub>
                        </m:sSub>
                        <m:r>
                          <a:rPr lang="es-MX" sz="1100" b="0" i="1">
                            <a:latin typeface="Cambria Math"/>
                          </a:rPr>
                          <m:t>  </m:t>
                        </m:r>
                        <m:sSub>
                          <m:sSub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MX" sz="1100" b="0" i="1">
                                <a:latin typeface="Cambria Math"/>
                              </a:rPr>
                              <m:t>𝑦</m:t>
                            </m:r>
                          </m:e>
                          <m:sub>
                            <m:r>
                              <a:rPr lang="es-MX" sz="1100" b="0" i="1">
                                <a:latin typeface="Cambria Math"/>
                              </a:rPr>
                              <m:t>2</m:t>
                            </m:r>
                          </m:sub>
                        </m:sSub>
                      </m:e>
                    </m:d>
                    <m:r>
                      <a:rPr lang="es-MX" sz="1100" b="0" i="1">
                        <a:latin typeface="Cambria Math"/>
                      </a:rPr>
                      <m:t>−</m:t>
                    </m:r>
                    <m:d>
                      <m:d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m:rPr>
                            <m:sty m:val="p"/>
                          </m:rPr>
                          <a:rPr lang="el-GR" sz="1100" b="0" i="1">
                            <a:latin typeface="Cambria Math"/>
                          </a:rPr>
                          <m:t>Σ</m:t>
                        </m:r>
                        <m:r>
                          <a:rPr lang="es-MX" sz="1100" b="0" i="1">
                            <a:latin typeface="Cambria Math"/>
                          </a:rPr>
                          <m:t>𝑤</m:t>
                        </m:r>
                        <m:d>
                          <m:d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s-MX" sz="1100" b="0" i="1">
                                    <a:latin typeface="Cambria Math"/>
                                  </a:rPr>
                                  <m:t>𝑒</m:t>
                                </m:r>
                              </m:e>
                              <m:sub>
                                <m:r>
                                  <a:rPr lang="es-MX" sz="1100" b="0" i="1">
                                    <a:latin typeface="Cambria Math"/>
                                  </a:rPr>
                                  <m:t>𝑝</m:t>
                                </m:r>
                              </m:sub>
                            </m:sSub>
                            <m:r>
                              <a:rPr lang="es-MX" sz="1100" b="0" i="1">
                                <a:latin typeface="Cambria Math"/>
                              </a:rPr>
                              <m:t>−</m:t>
                            </m:r>
                            <m:f>
                              <m:f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es-MX" sz="1100" b="0" i="1">
                                    <a:latin typeface="Cambria Math"/>
                                  </a:rPr>
                                  <m:t>𝐵</m:t>
                                </m:r>
                              </m:num>
                              <m:den>
                                <m:r>
                                  <a:rPr lang="es-MX" sz="1100" b="0" i="1">
                                    <a:latin typeface="Cambria Math"/>
                                  </a:rPr>
                                  <m:t>2</m:t>
                                </m:r>
                              </m:den>
                            </m:f>
                            <m:r>
                              <a:rPr lang="es-MX" sz="1100" b="0" i="1">
                                <a:latin typeface="Cambria Math"/>
                              </a:rPr>
                              <m:t>+</m:t>
                            </m:r>
                            <m:sSub>
                              <m:sSub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s-MX" sz="1100" b="0" i="1">
                                    <a:latin typeface="Cambria Math"/>
                                  </a:rPr>
                                  <m:t>𝑒</m:t>
                                </m:r>
                              </m:e>
                              <m:sub>
                                <m:r>
                                  <a:rPr lang="es-MX" sz="1100" b="0" i="1">
                                    <a:latin typeface="Cambria Math"/>
                                  </a:rPr>
                                  <m:t>1</m:t>
                                </m:r>
                              </m:sub>
                            </m:sSub>
                          </m:e>
                        </m:d>
                      </m:e>
                    </m:d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11" name="10 CuadroTexto"/>
            <xdr:cNvSpPr txBox="1"/>
          </xdr:nvSpPr>
          <xdr:spPr>
            <a:xfrm>
              <a:off x="4895850" y="24879300"/>
              <a:ext cx="2819400" cy="4476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s-MX" sz="1100" i="0">
                  <a:latin typeface="Cambria Math"/>
                </a:rPr>
                <a:t>(</a:t>
              </a:r>
              <a:r>
                <a:rPr lang="es-MX" sz="1100" b="0" i="0">
                  <a:latin typeface="Cambria Math"/>
                </a:rPr>
                <a:t>𝐸_𝑠1   𝑦_1 )−(𝐸_𝑠2   𝑦_2 )−(</a:t>
              </a:r>
              <a:r>
                <a:rPr lang="el-GR" sz="1100" b="0" i="0">
                  <a:latin typeface="Cambria Math"/>
                </a:rPr>
                <a:t>Σ</a:t>
              </a:r>
              <a:r>
                <a:rPr lang="es-MX" sz="1100" b="0" i="0">
                  <a:latin typeface="Cambria Math"/>
                </a:rPr>
                <a:t>𝑤(𝑒_𝑝−𝐵/2+𝑒_1 ))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5</xdr:col>
      <xdr:colOff>85725</xdr:colOff>
      <xdr:row>133</xdr:row>
      <xdr:rowOff>142875</xdr:rowOff>
    </xdr:from>
    <xdr:ext cx="914400" cy="4796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11 CuadroTexto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3609975" y="25793700"/>
              <a:ext cx="914400" cy="4796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2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200" b="0" i="1">
                            <a:latin typeface="Cambria Math"/>
                          </a:rPr>
                          <m:t>𝑒</m:t>
                        </m:r>
                      </m:e>
                      <m:sub>
                        <m:r>
                          <a:rPr lang="es-MX" sz="1200" b="0" i="1">
                            <a:latin typeface="Cambria Math"/>
                          </a:rPr>
                          <m:t>𝑝</m:t>
                        </m:r>
                      </m:sub>
                    </m:sSub>
                    <m:r>
                      <a:rPr lang="es-MX" sz="12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MX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es-MX" sz="12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MX" sz="1200" b="0" i="1">
                                <a:latin typeface="Cambria Math"/>
                              </a:rPr>
                              <m:t>𝑀𝑒</m:t>
                            </m:r>
                          </m:e>
                        </m:nary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es-MX" sz="12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MX" sz="1200" b="0" i="1">
                                <a:latin typeface="Cambria Math"/>
                              </a:rPr>
                              <m:t>𝑊</m:t>
                            </m:r>
                          </m:e>
                        </m:nary>
                      </m:den>
                    </m:f>
                  </m:oMath>
                </m:oMathPara>
              </a14:m>
              <a:endParaRPr lang="es-MX" sz="1100">
                <a:latin typeface="+mn-lt"/>
              </a:endParaRPr>
            </a:p>
          </xdr:txBody>
        </xdr:sp>
      </mc:Choice>
      <mc:Fallback xmlns="">
        <xdr:sp macro="" textlink="">
          <xdr:nvSpPr>
            <xdr:cNvPr id="12" name="11 CuadroTexto"/>
            <xdr:cNvSpPr txBox="1"/>
          </xdr:nvSpPr>
          <xdr:spPr>
            <a:xfrm>
              <a:off x="3609975" y="25793700"/>
              <a:ext cx="914400" cy="4796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:r>
                <a:rPr lang="es-MX" sz="1200" b="0" i="0">
                  <a:latin typeface="Cambria Math"/>
                </a:rPr>
                <a:t>𝑒_𝑝=(∑▒𝑀𝑒)/(∑▒𝑊)</a:t>
              </a:r>
              <a:endParaRPr lang="es-MX" sz="110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5</xdr:col>
      <xdr:colOff>38100</xdr:colOff>
      <xdr:row>139</xdr:row>
      <xdr:rowOff>57150</xdr:rowOff>
    </xdr:from>
    <xdr:ext cx="1533525" cy="4683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12 CuadroTexto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3562350" y="26889075"/>
              <a:ext cx="1533525" cy="4683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2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MX" sz="12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𝑒</m:t>
                        </m:r>
                      </m:e>
                      <m:sub>
                        <m:r>
                          <a:rPr lang="es-MX" sz="12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a:rPr lang="es-MX" sz="12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s-MX" sz="12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MX" sz="12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𝑀𝑣</m:t>
                        </m:r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es-MX" sz="1200" b="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s-MX" sz="12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𝑤</m:t>
                            </m:r>
                          </m:e>
                        </m:nary>
                      </m:den>
                    </m:f>
                    <m:r>
                      <a:rPr lang="es-MX" sz="12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  <m:sSub>
                      <m:sSubPr>
                        <m:ctrlPr>
                          <a:rPr lang="es-MX" sz="12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MX" sz="12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𝑒</m:t>
                        </m:r>
                      </m:e>
                      <m:sub>
                        <m:r>
                          <a:rPr lang="es-MX" sz="12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𝑝</m:t>
                        </m:r>
                      </m:sub>
                    </m:sSub>
                    <m:r>
                      <a:rPr lang="es-MX" sz="12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+</m:t>
                    </m:r>
                    <m:f>
                      <m:fPr>
                        <m:ctrlPr>
                          <a:rPr lang="es-MX" sz="12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MX" sz="12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𝐵</m:t>
                        </m:r>
                      </m:num>
                      <m:den>
                        <m:r>
                          <a:rPr lang="es-MX" sz="12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es-MX" sz="1200" b="0" i="1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13" name="12 CuadroTexto"/>
            <xdr:cNvSpPr txBox="1"/>
          </xdr:nvSpPr>
          <xdr:spPr>
            <a:xfrm>
              <a:off x="3562350" y="26889075"/>
              <a:ext cx="1533525" cy="4683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2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𝑒_1=𝑀𝑣/(∑▒𝑤)−𝑒_𝑝+𝐵/2</a:t>
              </a:r>
              <a:endParaRPr lang="es-MX" sz="1200" b="0" i="1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0</xdr:col>
      <xdr:colOff>657224</xdr:colOff>
      <xdr:row>125</xdr:row>
      <xdr:rowOff>114300</xdr:rowOff>
    </xdr:from>
    <xdr:ext cx="723901" cy="4238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13 CuadroTexto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 txBox="1"/>
          </xdr:nvSpPr>
          <xdr:spPr>
            <a:xfrm>
              <a:off x="657224" y="24126825"/>
              <a:ext cx="723901" cy="4238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/>
                          </a:rPr>
                          <m:t>𝑒</m:t>
                        </m:r>
                      </m:e>
                      <m:sub>
                        <m:r>
                          <a:rPr lang="es-MX" sz="1100" b="0" i="1">
                            <a:latin typeface="Cambria Math"/>
                          </a:rPr>
                          <m:t>1</m:t>
                        </m:r>
                      </m:sub>
                    </m:sSub>
                    <m:r>
                      <a:rPr lang="es-MX" sz="1100" i="1">
                        <a:latin typeface="Cambria Math"/>
                        <a:ea typeface="Cambria Math"/>
                      </a:rPr>
                      <m:t>≤</m:t>
                    </m:r>
                    <m:f>
                      <m:fPr>
                        <m:ctrlPr>
                          <a:rPr lang="es-MX" sz="110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/>
                            <a:ea typeface="Cambria Math"/>
                          </a:rPr>
                          <m:t>𝐵</m:t>
                        </m:r>
                      </m:num>
                      <m:den>
                        <m:r>
                          <a:rPr lang="es-MX" sz="1100" b="0" i="1">
                            <a:latin typeface="Cambria Math"/>
                            <a:ea typeface="Cambria Math"/>
                          </a:rPr>
                          <m:t>6</m:t>
                        </m:r>
                      </m:den>
                    </m:f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14" name="13 CuadroTexto"/>
            <xdr:cNvSpPr txBox="1"/>
          </xdr:nvSpPr>
          <xdr:spPr>
            <a:xfrm>
              <a:off x="657224" y="24126825"/>
              <a:ext cx="723901" cy="4238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𝑒_1</a:t>
              </a:r>
              <a:r>
                <a:rPr lang="es-MX" sz="1100" i="0">
                  <a:latin typeface="Cambria Math"/>
                  <a:ea typeface="Cambria Math"/>
                </a:rPr>
                <a:t>≤</a:t>
              </a:r>
              <a:r>
                <a:rPr lang="es-MX" sz="1100" b="0" i="0">
                  <a:latin typeface="Cambria Math"/>
                  <a:ea typeface="Cambria Math"/>
                </a:rPr>
                <a:t>𝐵/6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0</xdr:col>
      <xdr:colOff>19050</xdr:colOff>
      <xdr:row>122</xdr:row>
      <xdr:rowOff>0</xdr:rowOff>
    </xdr:from>
    <xdr:ext cx="2590800" cy="6667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14 CuadroTexto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19050" y="23441025"/>
              <a:ext cx="2590800" cy="6667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l-GR" sz="1400" i="1">
                        <a:latin typeface="Cambria Math"/>
                      </a:rPr>
                      <m:t>σ</m:t>
                    </m:r>
                    <m:r>
                      <a:rPr lang="es-MX" sz="14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MX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400" b="0" i="1">
                            <a:latin typeface="Cambria Math"/>
                          </a:rPr>
                          <m:t>𝑃</m:t>
                        </m:r>
                      </m:num>
                      <m:den>
                        <m:r>
                          <a:rPr lang="es-MX" sz="1400" b="0" i="1">
                            <a:latin typeface="Cambria Math"/>
                          </a:rPr>
                          <m:t>𝐴</m:t>
                        </m:r>
                      </m:den>
                    </m:f>
                    <m:r>
                      <a:rPr lang="es-MX" sz="1400" b="0" i="1">
                        <a:latin typeface="Cambria Math"/>
                      </a:rPr>
                      <m:t>±</m:t>
                    </m:r>
                    <m:f>
                      <m:fPr>
                        <m:ctrlPr>
                          <a:rPr lang="es-MX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400" b="0" i="1">
                            <a:latin typeface="Cambria Math"/>
                          </a:rPr>
                          <m:t>𝑀</m:t>
                        </m:r>
                        <m:r>
                          <a:rPr lang="es-MX" sz="1400" b="0" i="1">
                            <a:latin typeface="Cambria Math"/>
                          </a:rPr>
                          <m:t>  </m:t>
                        </m:r>
                        <m:r>
                          <a:rPr lang="es-MX" sz="1400" b="0" i="1">
                            <a:latin typeface="Cambria Math"/>
                          </a:rPr>
                          <m:t>𝑐</m:t>
                        </m:r>
                      </m:num>
                      <m:den>
                        <m:r>
                          <a:rPr lang="es-MX" sz="1400" b="0" i="1">
                            <a:latin typeface="Cambria Math"/>
                          </a:rPr>
                          <m:t>𝐼</m:t>
                        </m:r>
                      </m:den>
                    </m:f>
                    <m:r>
                      <a:rPr lang="es-MX" sz="14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MX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400" b="0" i="1">
                            <a:latin typeface="Cambria Math"/>
                          </a:rPr>
                          <m:t>𝑃</m:t>
                        </m:r>
                      </m:num>
                      <m:den>
                        <m:r>
                          <a:rPr lang="es-MX" sz="1400" b="0" i="1">
                            <a:latin typeface="Cambria Math"/>
                          </a:rPr>
                          <m:t>𝐴</m:t>
                        </m:r>
                      </m:den>
                    </m:f>
                    <m:r>
                      <a:rPr lang="es-MX" sz="1400" b="0" i="1">
                        <a:latin typeface="Cambria Math"/>
                      </a:rPr>
                      <m:t> </m:t>
                    </m:r>
                    <m:d>
                      <m:dPr>
                        <m:ctrlPr>
                          <a:rPr lang="es-MX" sz="14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MX" sz="1400" b="0" i="1">
                            <a:latin typeface="Cambria Math"/>
                          </a:rPr>
                          <m:t>1</m:t>
                        </m:r>
                        <m:r>
                          <a:rPr lang="es-MX" sz="1400" b="0" i="1">
                            <a:latin typeface="Cambria Math"/>
                            <a:ea typeface="Cambria Math"/>
                          </a:rPr>
                          <m:t>±</m:t>
                        </m:r>
                        <m:f>
                          <m:fPr>
                            <m:ctrlPr>
                              <a:rPr lang="es-MX" sz="1400" b="0" i="1">
                                <a:latin typeface="Cambria Math" panose="02040503050406030204" pitchFamily="18" charset="0"/>
                                <a:ea typeface="Cambria Math"/>
                              </a:rPr>
                            </m:ctrlPr>
                          </m:fPr>
                          <m:num>
                            <m:r>
                              <a:rPr lang="es-MX" sz="1400" b="0" i="1">
                                <a:latin typeface="Cambria Math"/>
                                <a:ea typeface="Cambria Math"/>
                              </a:rPr>
                              <m:t>6 </m:t>
                            </m:r>
                            <m:r>
                              <a:rPr lang="es-MX" sz="1400" b="0" i="1">
                                <a:latin typeface="Cambria Math"/>
                                <a:ea typeface="Cambria Math"/>
                              </a:rPr>
                              <m:t>𝑒</m:t>
                            </m:r>
                          </m:num>
                          <m:den>
                            <m:r>
                              <a:rPr lang="es-MX" sz="1400" b="0" i="1">
                                <a:latin typeface="Cambria Math"/>
                                <a:ea typeface="Cambria Math"/>
                              </a:rPr>
                              <m:t>𝐵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es-MX" sz="1400">
                <a:latin typeface="+mn-lt"/>
              </a:endParaRPr>
            </a:p>
          </xdr:txBody>
        </xdr:sp>
      </mc:Choice>
      <mc:Fallback xmlns="">
        <xdr:sp macro="" textlink="">
          <xdr:nvSpPr>
            <xdr:cNvPr id="15" name="14 CuadroTexto"/>
            <xdr:cNvSpPr txBox="1"/>
          </xdr:nvSpPr>
          <xdr:spPr>
            <a:xfrm>
              <a:off x="19050" y="23441025"/>
              <a:ext cx="2590800" cy="6667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l-GR" sz="1400" i="0">
                  <a:latin typeface="Cambria Math"/>
                </a:rPr>
                <a:t>σ</a:t>
              </a:r>
              <a:r>
                <a:rPr lang="es-MX" sz="1400" b="0" i="0">
                  <a:latin typeface="Cambria Math"/>
                </a:rPr>
                <a:t>=𝑃/𝐴±(𝑀  𝑐)/𝐼=𝑃/𝐴  (1</a:t>
              </a:r>
              <a:r>
                <a:rPr lang="es-MX" sz="1400" b="0" i="0">
                  <a:latin typeface="Cambria Math"/>
                  <a:ea typeface="Cambria Math"/>
                </a:rPr>
                <a:t>±(6 𝑒)/𝐵)</a:t>
              </a:r>
              <a:endParaRPr lang="es-MX" sz="140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2</xdr:col>
      <xdr:colOff>514349</xdr:colOff>
      <xdr:row>206</xdr:row>
      <xdr:rowOff>9525</xdr:rowOff>
    </xdr:from>
    <xdr:ext cx="1914526" cy="5924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15 CuadroTexto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2038349" y="37499925"/>
              <a:ext cx="1914526" cy="5924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/>
                      </a:rPr>
                      <m:t>𝑞</m:t>
                    </m:r>
                    <m:r>
                      <a:rPr lang="es-MX" sz="1100" b="0" i="1">
                        <a:latin typeface="Cambria Math"/>
                      </a:rPr>
                      <m:t>=1−</m:t>
                    </m:r>
                    <m:rad>
                      <m:radPr>
                        <m:degHide m:val="on"/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s-MX" sz="1100" b="0" i="1">
                            <a:latin typeface="Cambria Math"/>
                          </a:rPr>
                          <m:t>1−</m:t>
                        </m:r>
                        <m:f>
                          <m:f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MX" sz="1100" b="0" i="1">
                                <a:latin typeface="Cambria Math"/>
                              </a:rPr>
                              <m:t>2 </m:t>
                            </m:r>
                            <m:r>
                              <a:rPr lang="es-MX" sz="1100" b="0" i="1">
                                <a:latin typeface="Cambria Math"/>
                              </a:rPr>
                              <m:t>𝑀𝑢</m:t>
                            </m:r>
                          </m:num>
                          <m:den>
                            <m:r>
                              <a:rPr lang="es-MX" sz="1100" b="0" i="1">
                                <a:latin typeface="Cambria Math"/>
                              </a:rPr>
                              <m:t>𝐹𝑟</m:t>
                            </m:r>
                            <m:r>
                              <a:rPr lang="es-MX" sz="1100" b="0" i="1">
                                <a:latin typeface="Cambria Math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/>
                              </a:rPr>
                              <m:t>𝑏</m:t>
                            </m:r>
                            <m:r>
                              <a:rPr lang="es-MX" sz="1100" b="0" i="1">
                                <a:latin typeface="Cambria Math"/>
                              </a:rPr>
                              <m:t> </m:t>
                            </m:r>
                            <m:sSup>
                              <m:sSup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es-MX" sz="1100" b="0" i="1">
                                    <a:latin typeface="Cambria Math"/>
                                  </a:rPr>
                                  <m:t>𝑑</m:t>
                                </m:r>
                              </m:e>
                              <m:sup>
                                <m:r>
                                  <a:rPr lang="es-MX" sz="1100" b="0" i="1">
                                    <a:latin typeface="Cambria Math"/>
                                  </a:rPr>
                                  <m:t>2</m:t>
                                </m:r>
                              </m:sup>
                            </m:sSup>
                            <m:r>
                              <a:rPr lang="es-MX" sz="1100" b="0" i="1">
                                <a:latin typeface="Cambria Math"/>
                              </a:rPr>
                              <m:t> </m:t>
                            </m:r>
                            <m:sSup>
                              <m:sSup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es-MX" sz="1100" b="0" i="1">
                                    <a:latin typeface="Cambria Math"/>
                                  </a:rPr>
                                  <m:t>𝑓</m:t>
                                </m:r>
                              </m:e>
                              <m:sup>
                                <m:r>
                                  <a:rPr lang="es-MX" sz="1100" b="0" i="1">
                                    <a:latin typeface="Cambria Math"/>
                                  </a:rPr>
                                  <m:t>"</m:t>
                                </m:r>
                              </m:sup>
                            </m:sSup>
                            <m:r>
                              <a:rPr lang="es-MX" sz="1100" b="0" i="1">
                                <a:latin typeface="Cambria Math"/>
                              </a:rPr>
                              <m:t>𝑐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s-MX" sz="1100">
                <a:latin typeface="+mn-lt"/>
              </a:endParaRPr>
            </a:p>
          </xdr:txBody>
        </xdr:sp>
      </mc:Choice>
      <mc:Fallback xmlns="">
        <xdr:sp macro="" textlink="">
          <xdr:nvSpPr>
            <xdr:cNvPr id="16" name="15 CuadroTexto"/>
            <xdr:cNvSpPr txBox="1"/>
          </xdr:nvSpPr>
          <xdr:spPr>
            <a:xfrm>
              <a:off x="2038349" y="37499925"/>
              <a:ext cx="1914526" cy="5924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𝑞=1−√(1−(2 𝑀𝑢)/(𝐹𝑟 𝑏 𝑑^2  𝑓^" 𝑐))</a:t>
              </a:r>
              <a:endParaRPr lang="es-MX" sz="110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3</xdr:col>
      <xdr:colOff>0</xdr:colOff>
      <xdr:row>209</xdr:row>
      <xdr:rowOff>76200</xdr:rowOff>
    </xdr:from>
    <xdr:ext cx="914400" cy="4685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16 CuadroTexto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2286000" y="38138100"/>
              <a:ext cx="914400" cy="4685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𝑃</m:t>
                    </m:r>
                    <m:r>
                      <a:rPr lang="es-MX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=</m:t>
                    </m:r>
                    <m:r>
                      <a:rPr lang="es-MX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𝑞</m:t>
                    </m:r>
                    <m:r>
                      <a:rPr lang="es-MX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 </m:t>
                    </m:r>
                    <m:f>
                      <m:fPr>
                        <m:ctrlPr>
                          <a:rPr lang="es-MX" sz="11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𝑓</m:t>
                            </m:r>
                          </m:e>
                          <m:sup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"</m:t>
                            </m:r>
                          </m:sup>
                        </m:sSup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𝑐</m:t>
                        </m:r>
                      </m:num>
                      <m:den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𝑓𝑦</m:t>
                        </m:r>
                      </m:den>
                    </m:f>
                  </m:oMath>
                </m:oMathPara>
              </a14:m>
              <a:endParaRPr lang="es-MX" sz="11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17" name="16 CuadroTexto"/>
            <xdr:cNvSpPr txBox="1"/>
          </xdr:nvSpPr>
          <xdr:spPr>
            <a:xfrm>
              <a:off x="2286000" y="38138100"/>
              <a:ext cx="914400" cy="4685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:r>
                <a:rPr lang="es-MX" sz="11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𝑃=𝑞  (𝑓^" 𝑐)/𝑓𝑦</a:t>
              </a:r>
              <a:endParaRPr lang="es-MX" sz="11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3</xdr:col>
      <xdr:colOff>0</xdr:colOff>
      <xdr:row>212</xdr:row>
      <xdr:rowOff>47625</xdr:rowOff>
    </xdr:from>
    <xdr:ext cx="1181100" cy="48519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17 CuadroTexto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2286000" y="38681025"/>
              <a:ext cx="1181100" cy="4851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í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𝑛</m:t>
                        </m:r>
                      </m:sub>
                    </m:sSub>
                    <m:r>
                      <a:rPr lang="es-MX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0.7 </m:t>
                        </m:r>
                        <m:rad>
                          <m:radPr>
                            <m:degHide m:val="on"/>
                            <m:ctrlP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radPr>
                          <m:deg/>
                          <m:e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𝑓</m:t>
                            </m:r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´</m:t>
                            </m:r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𝑐</m:t>
                            </m:r>
                          </m:e>
                        </m:rad>
                      </m:num>
                      <m:den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𝑓𝑦</m:t>
                        </m:r>
                      </m:den>
                    </m:f>
                  </m:oMath>
                </m:oMathPara>
              </a14:m>
              <a:endParaRPr lang="es-MX" sz="11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18" name="17 CuadroTexto"/>
            <xdr:cNvSpPr txBox="1"/>
          </xdr:nvSpPr>
          <xdr:spPr>
            <a:xfrm>
              <a:off x="2286000" y="38681025"/>
              <a:ext cx="1181100" cy="4851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marL="0" indent="0"/>
              <a:r>
                <a:rPr lang="es-MX" sz="11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𝑃_𝑚í𝑛=(0.7 √(𝑓´𝑐))/𝑓𝑦</a:t>
              </a:r>
              <a:endParaRPr lang="es-MX" sz="11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2</xdr:col>
      <xdr:colOff>676275</xdr:colOff>
      <xdr:row>215</xdr:row>
      <xdr:rowOff>19050</xdr:rowOff>
    </xdr:from>
    <xdr:ext cx="1866900" cy="4829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18 CuadroTexto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2200275" y="39262050"/>
              <a:ext cx="1866900" cy="4829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/>
                          </a:rPr>
                          <m:t>𝑏𝑎𝑙</m:t>
                        </m:r>
                      </m:sub>
                    </m:sSub>
                    <m:r>
                      <a:rPr lang="es-MX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/>
                          </a:rPr>
                          <m:t>4800</m:t>
                        </m:r>
                      </m:num>
                      <m:den>
                        <m:r>
                          <a:rPr lang="es-MX" sz="1100" b="0" i="1">
                            <a:latin typeface="Cambria Math"/>
                          </a:rPr>
                          <m:t>6000+</m:t>
                        </m:r>
                        <m:r>
                          <a:rPr lang="es-MX" sz="1100" b="0" i="1">
                            <a:latin typeface="Cambria Math"/>
                          </a:rPr>
                          <m:t>𝑓𝑦</m:t>
                        </m:r>
                      </m:den>
                    </m:f>
                    <m:r>
                      <a:rPr lang="es-MX" sz="1100" b="0" i="1">
                        <a:latin typeface="Cambria Math"/>
                      </a:rPr>
                      <m:t> </m:t>
                    </m:r>
                    <m:d>
                      <m:d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p>
                              <m:sSup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es-MX" sz="1100" b="0" i="1">
                                    <a:latin typeface="Cambria Math"/>
                                  </a:rPr>
                                  <m:t>𝑓</m:t>
                                </m:r>
                              </m:e>
                              <m:sup>
                                <m:r>
                                  <a:rPr lang="es-MX" sz="1100" b="0" i="1">
                                    <a:latin typeface="Cambria Math"/>
                                  </a:rPr>
                                  <m:t>"</m:t>
                                </m:r>
                              </m:sup>
                            </m:sSup>
                            <m:r>
                              <a:rPr lang="es-MX" sz="1100" b="0" i="1">
                                <a:latin typeface="Cambria Math"/>
                              </a:rPr>
                              <m:t>𝑐</m:t>
                            </m:r>
                          </m:num>
                          <m:den>
                            <m:r>
                              <a:rPr lang="es-MX" sz="1100" b="0" i="1">
                                <a:latin typeface="Cambria Math"/>
                              </a:rPr>
                              <m:t>𝑓𝑦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19" name="18 CuadroTexto"/>
            <xdr:cNvSpPr txBox="1"/>
          </xdr:nvSpPr>
          <xdr:spPr>
            <a:xfrm>
              <a:off x="2200275" y="39262050"/>
              <a:ext cx="1866900" cy="4829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𝑃_𝑏𝑎𝑙=4800/(6000+𝑓𝑦)  ((𝑓^" 𝑐)/𝑓𝑦)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2</xdr:col>
      <xdr:colOff>638174</xdr:colOff>
      <xdr:row>218</xdr:row>
      <xdr:rowOff>142875</xdr:rowOff>
    </xdr:from>
    <xdr:ext cx="151447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19 CuadroTexto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2162174" y="39957375"/>
              <a:ext cx="151447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MX" sz="11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lang="es-MX" sz="11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𝑚</m:t>
                        </m:r>
                        <m:r>
                          <a:rPr lang="es-MX" sz="11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𝑥</m:t>
                        </m:r>
                      </m:sub>
                    </m:sSub>
                    <m:r>
                      <a:rPr lang="es-MX" sz="110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=0.75 </m:t>
                    </m:r>
                    <m:sSub>
                      <m:sSubPr>
                        <m:ctrlPr>
                          <a:rPr lang="es-MX" sz="11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MX" sz="11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lang="es-MX" sz="11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𝑏𝑎𝑙</m:t>
                        </m:r>
                      </m:sub>
                    </m:sSub>
                  </m:oMath>
                </m:oMathPara>
              </a14:m>
              <a:endParaRPr lang="es-MX" sz="110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20" name="19 CuadroTexto"/>
            <xdr:cNvSpPr txBox="1"/>
          </xdr:nvSpPr>
          <xdr:spPr>
            <a:xfrm>
              <a:off x="2162174" y="39957375"/>
              <a:ext cx="151447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marL="0" indent="0"/>
              <a:r>
                <a:rPr lang="es-MX" sz="110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𝑃_𝑚á𝑥=0.75 𝑃_𝑏𝑎𝑙</a:t>
              </a:r>
              <a:endParaRPr lang="es-MX" sz="110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6</xdr:col>
      <xdr:colOff>304800</xdr:colOff>
      <xdr:row>228</xdr:row>
      <xdr:rowOff>57150</xdr:rowOff>
    </xdr:from>
    <xdr:ext cx="914400" cy="4590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20 CuadroTexto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4286250" y="41814750"/>
              <a:ext cx="914400" cy="459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/>
                      </a:rPr>
                      <m:t>𝑞</m:t>
                    </m:r>
                    <m:r>
                      <a:rPr lang="es-MX" sz="1100" b="0" i="1">
                        <a:latin typeface="Cambria Math"/>
                      </a:rPr>
                      <m:t>=</m:t>
                    </m:r>
                    <m:r>
                      <a:rPr lang="es-MX" sz="1100" b="0" i="1">
                        <a:latin typeface="Cambria Math"/>
                      </a:rPr>
                      <m:t>𝑃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/>
                          </a:rPr>
                          <m:t>𝑓𝑦</m:t>
                        </m:r>
                      </m:num>
                      <m:den>
                        <m:sSup>
                          <m:sSup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MX" sz="1100" b="0" i="1">
                                <a:latin typeface="Cambria Math"/>
                              </a:rPr>
                              <m:t>𝑓</m:t>
                            </m:r>
                          </m:e>
                          <m:sup>
                            <m:r>
                              <a:rPr lang="es-MX" sz="1100" b="0" i="1">
                                <a:latin typeface="Cambria Math"/>
                              </a:rPr>
                              <m:t>"</m:t>
                            </m:r>
                          </m:sup>
                        </m:sSup>
                        <m:r>
                          <a:rPr lang="es-MX" sz="1100" b="0" i="1">
                            <a:latin typeface="Cambria Math"/>
                          </a:rPr>
                          <m:t>𝑐</m:t>
                        </m:r>
                      </m:den>
                    </m:f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21" name="20 CuadroTexto"/>
            <xdr:cNvSpPr txBox="1"/>
          </xdr:nvSpPr>
          <xdr:spPr>
            <a:xfrm>
              <a:off x="4286250" y="41814750"/>
              <a:ext cx="914400" cy="459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𝑞=𝑃  𝑓𝑦/(𝑓^" 𝑐)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0</xdr:col>
      <xdr:colOff>19049</xdr:colOff>
      <xdr:row>230</xdr:row>
      <xdr:rowOff>152400</xdr:rowOff>
    </xdr:from>
    <xdr:ext cx="2333625" cy="2826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21 CuadroTexto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19049" y="42291000"/>
              <a:ext cx="2333625" cy="2826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/>
                      </a:rPr>
                      <m:t>𝑀𝑟</m:t>
                    </m:r>
                    <m:r>
                      <a:rPr lang="es-MX" sz="1100" b="0" i="1">
                        <a:latin typeface="Cambria Math"/>
                      </a:rPr>
                      <m:t>=</m:t>
                    </m:r>
                    <m:r>
                      <a:rPr lang="es-MX" sz="1100" b="0" i="1">
                        <a:latin typeface="Cambria Math"/>
                      </a:rPr>
                      <m:t>𝐹𝑟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>
                      <a:rPr lang="es-MX" sz="1100" b="0" i="1">
                        <a:latin typeface="Cambria Math"/>
                      </a:rPr>
                      <m:t>𝑏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sSup>
                      <m:sSup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MX" sz="1100" b="0" i="1">
                            <a:latin typeface="Cambria Math"/>
                          </a:rPr>
                          <m:t>𝑑</m:t>
                        </m:r>
                      </m:e>
                      <m:sup>
                        <m:r>
                          <a:rPr lang="es-MX" sz="1100" b="0" i="1">
                            <a:latin typeface="Cambria Math"/>
                          </a:rPr>
                          <m:t>2</m:t>
                        </m:r>
                      </m:sup>
                    </m:sSup>
                    <m:r>
                      <a:rPr lang="es-MX" sz="1100" b="0" i="1">
                        <a:latin typeface="Cambria Math"/>
                      </a:rPr>
                      <m:t> </m:t>
                    </m:r>
                    <m:sSup>
                      <m:sSup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MX" sz="1100" b="0" i="1">
                            <a:latin typeface="Cambria Math"/>
                          </a:rPr>
                          <m:t>𝑓</m:t>
                        </m:r>
                      </m:e>
                      <m:sup>
                        <m:r>
                          <a:rPr lang="es-MX" sz="1100" b="0" i="1">
                            <a:latin typeface="Cambria Math"/>
                          </a:rPr>
                          <m:t>"</m:t>
                        </m:r>
                      </m:sup>
                    </m:sSup>
                    <m:r>
                      <a:rPr lang="es-MX" sz="1100" b="0" i="1">
                        <a:latin typeface="Cambria Math"/>
                      </a:rPr>
                      <m:t>𝑐</m:t>
                    </m:r>
                    <m:r>
                      <a:rPr lang="es-MX" sz="1100" b="0" i="1">
                        <a:latin typeface="Cambria Math"/>
                      </a:rPr>
                      <m:t>  </m:t>
                    </m:r>
                    <m:r>
                      <a:rPr lang="es-MX" sz="1100" b="0" i="1">
                        <a:latin typeface="Cambria Math"/>
                      </a:rPr>
                      <m:t>𝑞</m:t>
                    </m:r>
                    <m:r>
                      <a:rPr lang="es-MX" sz="1100" b="0" i="1">
                        <a:latin typeface="Cambria Math"/>
                      </a:rPr>
                      <m:t> (1−0.5</m:t>
                    </m:r>
                    <m:r>
                      <a:rPr lang="es-MX" sz="1100" b="0" i="1">
                        <a:latin typeface="Cambria Math"/>
                      </a:rPr>
                      <m:t>𝑞</m:t>
                    </m:r>
                    <m:r>
                      <a:rPr lang="es-MX" sz="1100" b="0" i="1">
                        <a:latin typeface="Cambria Math"/>
                      </a:rPr>
                      <m:t>)</m:t>
                    </m:r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22" name="21 CuadroTexto"/>
            <xdr:cNvSpPr txBox="1"/>
          </xdr:nvSpPr>
          <xdr:spPr>
            <a:xfrm>
              <a:off x="19049" y="42291000"/>
              <a:ext cx="2333625" cy="2826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𝑀𝑟=𝐹𝑟 𝑏 𝑑^2  𝑓^" 𝑐  𝑞 (1−0.5𝑞)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0</xdr:col>
      <xdr:colOff>85725</xdr:colOff>
      <xdr:row>236</xdr:row>
      <xdr:rowOff>166687</xdr:rowOff>
    </xdr:from>
    <xdr:ext cx="9144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22 CuadroTexto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 txBox="1"/>
          </xdr:nvSpPr>
          <xdr:spPr>
            <a:xfrm>
              <a:off x="85725" y="43476862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/>
                      </a:rPr>
                      <m:t>𝐴𝑠</m:t>
                    </m:r>
                    <m:r>
                      <a:rPr lang="es-MX" sz="1100" b="0" i="1">
                        <a:latin typeface="Cambria Math"/>
                      </a:rPr>
                      <m:t>=</m:t>
                    </m:r>
                    <m:r>
                      <a:rPr lang="es-MX" sz="1100" b="0" i="1">
                        <a:latin typeface="Cambria Math"/>
                      </a:rPr>
                      <m:t>𝑃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>
                      <a:rPr lang="es-MX" sz="1100" b="0" i="1">
                        <a:latin typeface="Cambria Math"/>
                      </a:rPr>
                      <m:t>𝑏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>
                      <a:rPr lang="es-MX" sz="1100" b="0" i="1">
                        <a:latin typeface="Cambria Math"/>
                      </a:rPr>
                      <m:t>𝑑</m:t>
                    </m:r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23" name="22 CuadroTexto"/>
            <xdr:cNvSpPr txBox="1"/>
          </xdr:nvSpPr>
          <xdr:spPr>
            <a:xfrm>
              <a:off x="85725" y="43476862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𝐴𝑠=𝑃 𝑏 𝑑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3</xdr:col>
      <xdr:colOff>200025</xdr:colOff>
      <xdr:row>361</xdr:row>
      <xdr:rowOff>23812</xdr:rowOff>
    </xdr:from>
    <xdr:ext cx="914400" cy="4238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23 CuadroTexto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 txBox="1"/>
          </xdr:nvSpPr>
          <xdr:spPr>
            <a:xfrm>
              <a:off x="2486025" y="67346512"/>
              <a:ext cx="914400" cy="4238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/>
                          </a:rPr>
                          <m:t>𝑣</m:t>
                        </m:r>
                      </m:e>
                      <m:sub>
                        <m:r>
                          <a:rPr lang="es-MX" sz="1100" b="0" i="1">
                            <a:latin typeface="Cambria Math"/>
                          </a:rPr>
                          <m:t>𝑢</m:t>
                        </m:r>
                      </m:sub>
                    </m:sSub>
                    <m:r>
                      <a:rPr lang="es-MX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/>
                          </a:rPr>
                          <m:t>𝑉𝑢</m:t>
                        </m:r>
                      </m:num>
                      <m:den>
                        <m:r>
                          <a:rPr lang="es-MX" sz="1100" b="0" i="1">
                            <a:latin typeface="Cambria Math"/>
                          </a:rPr>
                          <m:t>𝑏</m:t>
                        </m:r>
                        <m:r>
                          <a:rPr lang="es-MX" sz="1100" b="0" i="1">
                            <a:latin typeface="Cambria Math"/>
                          </a:rPr>
                          <m:t> </m:t>
                        </m:r>
                        <m:r>
                          <a:rPr lang="es-MX" sz="1100" b="0" i="1">
                            <a:latin typeface="Cambria Math"/>
                          </a:rPr>
                          <m:t>𝑑</m:t>
                        </m:r>
                      </m:den>
                    </m:f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24" name="23 CuadroTexto"/>
            <xdr:cNvSpPr txBox="1"/>
          </xdr:nvSpPr>
          <xdr:spPr>
            <a:xfrm>
              <a:off x="2486025" y="67346512"/>
              <a:ext cx="914400" cy="4238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𝑣_𝑢=𝑉𝑢/(𝑏 𝑑)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0</xdr:col>
      <xdr:colOff>9524</xdr:colOff>
      <xdr:row>255</xdr:row>
      <xdr:rowOff>71437</xdr:rowOff>
    </xdr:from>
    <xdr:ext cx="2085975" cy="2973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24 CuadroTexto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9524" y="47258287"/>
              <a:ext cx="2085975" cy="2973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/>
                      </a:rPr>
                      <m:t>𝑉𝑐𝑟</m:t>
                    </m:r>
                    <m:r>
                      <a:rPr lang="es-MX" sz="1100" b="0" i="1">
                        <a:latin typeface="Cambria Math"/>
                      </a:rPr>
                      <m:t>=</m:t>
                    </m:r>
                    <m:r>
                      <a:rPr lang="es-MX" sz="1100" b="0" i="1">
                        <a:latin typeface="Cambria Math"/>
                      </a:rPr>
                      <m:t>𝐹𝑟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>
                      <a:rPr lang="es-MX" sz="1100" b="0" i="1">
                        <a:latin typeface="Cambria Math"/>
                      </a:rPr>
                      <m:t>𝑏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>
                      <a:rPr lang="es-MX" sz="1100" b="0" i="1">
                        <a:latin typeface="Cambria Math"/>
                      </a:rPr>
                      <m:t>𝑑</m:t>
                    </m:r>
                    <m:r>
                      <a:rPr lang="es-MX" sz="1100" b="0" i="0">
                        <a:latin typeface="Cambria Math"/>
                      </a:rPr>
                      <m:t> </m:t>
                    </m:r>
                    <m:d>
                      <m:d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MX" sz="1100" b="0" i="0">
                            <a:latin typeface="Cambria Math"/>
                          </a:rPr>
                          <m:t>0.2+20 </m:t>
                        </m:r>
                        <m:r>
                          <m:rPr>
                            <m:sty m:val="p"/>
                          </m:rPr>
                          <a:rPr lang="es-MX" sz="1100" b="0" i="0">
                            <a:latin typeface="Cambria Math"/>
                          </a:rPr>
                          <m:t>P</m:t>
                        </m:r>
                      </m:e>
                    </m:d>
                    <m:rad>
                      <m:radPr>
                        <m:degHide m:val="on"/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p>
                          <m:sSup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MX" sz="1100" b="0" i="1">
                                <a:latin typeface="Cambria Math"/>
                              </a:rPr>
                              <m:t>𝑓</m:t>
                            </m:r>
                          </m:e>
                          <m:sup>
                            <m:r>
                              <a:rPr lang="es-MX" sz="1100" b="0" i="1">
                                <a:latin typeface="Cambria Math"/>
                              </a:rPr>
                              <m:t>∗</m:t>
                            </m:r>
                          </m:sup>
                        </m:sSup>
                        <m:r>
                          <a:rPr lang="es-MX" sz="1100" b="0" i="1">
                            <a:latin typeface="Cambria Math"/>
                          </a:rPr>
                          <m:t>𝑐</m:t>
                        </m:r>
                      </m:e>
                    </m:rad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25" name="24 CuadroTexto"/>
            <xdr:cNvSpPr txBox="1"/>
          </xdr:nvSpPr>
          <xdr:spPr>
            <a:xfrm>
              <a:off x="9524" y="47258287"/>
              <a:ext cx="2085975" cy="2973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𝑉𝑐𝑟=𝐹𝑟 𝑏 𝑑 (0.2+20 P) √(𝑓^∗ 𝑐)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3</xdr:col>
      <xdr:colOff>704850</xdr:colOff>
      <xdr:row>255</xdr:row>
      <xdr:rowOff>57150</xdr:rowOff>
    </xdr:from>
    <xdr:ext cx="1562100" cy="2973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6" name="25 CuadroTexto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2990850" y="47244000"/>
              <a:ext cx="1562100" cy="2973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/>
                      </a:rPr>
                      <m:t>𝑉𝑐𝑟</m:t>
                    </m:r>
                    <m:r>
                      <a:rPr lang="es-MX" sz="1100" b="0" i="1">
                        <a:latin typeface="Cambria Math"/>
                      </a:rPr>
                      <m:t>=0.5 </m:t>
                    </m:r>
                    <m:r>
                      <a:rPr lang="es-MX" sz="1100" b="0" i="1">
                        <a:latin typeface="Cambria Math"/>
                      </a:rPr>
                      <m:t>𝐹𝑟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>
                      <a:rPr lang="es-MX" sz="1100" b="0" i="1">
                        <a:latin typeface="Cambria Math"/>
                      </a:rPr>
                      <m:t>𝑏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>
                      <a:rPr lang="es-MX" sz="1100" b="0" i="1">
                        <a:latin typeface="Cambria Math"/>
                      </a:rPr>
                      <m:t>𝑑</m:t>
                    </m:r>
                    <m:r>
                      <a:rPr lang="es-MX" sz="1100" b="0" i="0">
                        <a:latin typeface="Cambria Math"/>
                      </a:rPr>
                      <m:t> </m:t>
                    </m:r>
                    <m:rad>
                      <m:radPr>
                        <m:degHide m:val="on"/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p>
                          <m:sSup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MX" sz="1100" b="0" i="1">
                                <a:latin typeface="Cambria Math"/>
                              </a:rPr>
                              <m:t>𝑓</m:t>
                            </m:r>
                          </m:e>
                          <m:sup>
                            <m:r>
                              <a:rPr lang="es-MX" sz="1100" b="0" i="1">
                                <a:latin typeface="Cambria Math"/>
                              </a:rPr>
                              <m:t>∗</m:t>
                            </m:r>
                          </m:sup>
                        </m:sSup>
                        <m:r>
                          <a:rPr lang="es-MX" sz="1100" b="0" i="1">
                            <a:latin typeface="Cambria Math"/>
                          </a:rPr>
                          <m:t>𝑐</m:t>
                        </m:r>
                      </m:e>
                    </m:rad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26" name="25 CuadroTexto"/>
            <xdr:cNvSpPr txBox="1"/>
          </xdr:nvSpPr>
          <xdr:spPr>
            <a:xfrm>
              <a:off x="2990850" y="47244000"/>
              <a:ext cx="1562100" cy="2973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𝑉𝑐𝑟=0.5 𝐹𝑟 𝑏 𝑑 √(𝑓^∗ 𝑐)</a:t>
              </a:r>
              <a:endParaRPr lang="es-MX" sz="1100"/>
            </a:p>
          </xdr:txBody>
        </xdr:sp>
      </mc:Fallback>
    </mc:AlternateContent>
    <xdr:clientData/>
  </xdr:oneCellAnchor>
  <xdr:twoCellAnchor editAs="oneCell">
    <xdr:from>
      <xdr:col>0</xdr:col>
      <xdr:colOff>0</xdr:colOff>
      <xdr:row>168</xdr:row>
      <xdr:rowOff>95249</xdr:rowOff>
    </xdr:from>
    <xdr:to>
      <xdr:col>3</xdr:col>
      <xdr:colOff>123852</xdr:colOff>
      <xdr:row>184</xdr:row>
      <xdr:rowOff>161924</xdr:rowOff>
    </xdr:to>
    <xdr:pic>
      <xdr:nvPicPr>
        <xdr:cNvPr id="27" name="26 Imagen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lum bright="-100000" contrast="-10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6" t="14261" r="60779" b="28522"/>
        <a:stretch/>
      </xdr:blipFill>
      <xdr:spPr bwMode="auto">
        <a:xfrm>
          <a:off x="0" y="30203774"/>
          <a:ext cx="2409852" cy="3209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38099</xdr:colOff>
      <xdr:row>270</xdr:row>
      <xdr:rowOff>152400</xdr:rowOff>
    </xdr:from>
    <xdr:to>
      <xdr:col>3</xdr:col>
      <xdr:colOff>638174</xdr:colOff>
      <xdr:row>283</xdr:row>
      <xdr:rowOff>3266</xdr:rowOff>
    </xdr:to>
    <xdr:pic>
      <xdr:nvPicPr>
        <xdr:cNvPr id="28" name="27 Imagen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lum bright="-100000" contrast="-10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7" t="47912" r="43297" b="16921"/>
        <a:stretch/>
      </xdr:blipFill>
      <xdr:spPr bwMode="auto">
        <a:xfrm>
          <a:off x="38099" y="50387250"/>
          <a:ext cx="2886075" cy="2472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38099</xdr:colOff>
      <xdr:row>284</xdr:row>
      <xdr:rowOff>71437</xdr:rowOff>
    </xdr:from>
    <xdr:ext cx="2447925" cy="47615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" name="28 CuadroTexto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38099" y="53125687"/>
              <a:ext cx="2447925" cy="476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𝑀𝑐</m:t>
                    </m:r>
                    <m:r>
                      <a:rPr lang="es-MX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= </m:t>
                    </m:r>
                    <m:d>
                      <m:dPr>
                        <m:begChr m:val="["/>
                        <m:endChr m:val="]"/>
                        <m:ctrlPr>
                          <a:rPr lang="es-MX" sz="11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  <m:d>
                          <m:dPr>
                            <m:ctrlP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𝑇</m:t>
                            </m:r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−</m:t>
                            </m:r>
                            <m:sSub>
                              <m:sSubPr>
                                <m:ctrlPr>
                                  <a:rPr lang="es-MX" sz="1100" b="0" i="1">
                                    <a:solidFill>
                                      <a:schemeClr val="tx1"/>
                                    </a:solidFill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MX" sz="1100" b="0" i="1">
                                    <a:solidFill>
                                      <a:schemeClr val="tx1"/>
                                    </a:solidFill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</m:t>
                                </m:r>
                              </m:e>
                              <m:sub>
                                <m:r>
                                  <a:rPr lang="es-MX" sz="1100" b="0" i="1">
                                    <a:solidFill>
                                      <a:schemeClr val="tx1"/>
                                    </a:solidFill>
                                    <a:latin typeface="Cambria Math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</m:d>
                      </m:e>
                    </m:d>
                    <m:r>
                      <a:rPr lang="es-MX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  <m:d>
                      <m:dPr>
                        <m:ctrlPr>
                          <a:rPr lang="es-MX" sz="11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𝑊𝑎</m:t>
                            </m:r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  </m:t>
                            </m:r>
                            <m:sSup>
                              <m:sSupPr>
                                <m:ctrlPr>
                                  <a:rPr lang="es-MX" sz="1100" b="0" i="1">
                                    <a:solidFill>
                                      <a:schemeClr val="tx1"/>
                                    </a:solidFill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lang="es-MX" sz="1100" b="0" i="1">
                                    <a:solidFill>
                                      <a:schemeClr val="tx1"/>
                                    </a:solidFill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</m:t>
                                </m:r>
                              </m:e>
                              <m:sup>
                                <m:r>
                                  <a:rPr lang="es-MX" sz="1100" b="0" i="1">
                                    <a:solidFill>
                                      <a:schemeClr val="tx1"/>
                                    </a:solidFill>
                                    <a:latin typeface="Cambria Math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num>
                          <m:den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2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es-MX" sz="11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29" name="28 CuadroTexto"/>
            <xdr:cNvSpPr txBox="1"/>
          </xdr:nvSpPr>
          <xdr:spPr>
            <a:xfrm>
              <a:off x="38099" y="53125687"/>
              <a:ext cx="2447925" cy="4761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marL="0" indent="0"/>
              <a:r>
                <a:rPr lang="es-MX" sz="11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𝑀𝑐= [𝑅_1  (𝑇−𝑇_1 )]−((𝑊𝑎  𝑇^2)/2)</a:t>
              </a:r>
              <a:endParaRPr lang="es-MX" sz="11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2</xdr:col>
      <xdr:colOff>514349</xdr:colOff>
      <xdr:row>294</xdr:row>
      <xdr:rowOff>9525</xdr:rowOff>
    </xdr:from>
    <xdr:ext cx="1914526" cy="5924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29 CuadroTexto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2038349" y="54968775"/>
              <a:ext cx="1914526" cy="5924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/>
                      </a:rPr>
                      <m:t>𝑞</m:t>
                    </m:r>
                    <m:r>
                      <a:rPr lang="es-MX" sz="1100" b="0" i="1">
                        <a:latin typeface="Cambria Math"/>
                      </a:rPr>
                      <m:t>=1−</m:t>
                    </m:r>
                    <m:rad>
                      <m:radPr>
                        <m:degHide m:val="on"/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s-MX" sz="1100" b="0" i="1">
                            <a:latin typeface="Cambria Math"/>
                          </a:rPr>
                          <m:t>1−</m:t>
                        </m:r>
                        <m:f>
                          <m:f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MX" sz="1100" b="0" i="1">
                                <a:latin typeface="Cambria Math"/>
                              </a:rPr>
                              <m:t>2 </m:t>
                            </m:r>
                            <m:r>
                              <a:rPr lang="es-MX" sz="1100" b="0" i="1">
                                <a:latin typeface="Cambria Math"/>
                              </a:rPr>
                              <m:t>𝑀𝑢</m:t>
                            </m:r>
                          </m:num>
                          <m:den>
                            <m:r>
                              <a:rPr lang="es-MX" sz="1100" b="0" i="1">
                                <a:latin typeface="Cambria Math"/>
                              </a:rPr>
                              <m:t>𝐹𝑟</m:t>
                            </m:r>
                            <m:r>
                              <a:rPr lang="es-MX" sz="1100" b="0" i="1">
                                <a:latin typeface="Cambria Math"/>
                              </a:rPr>
                              <m:t> </m:t>
                            </m:r>
                            <m:r>
                              <a:rPr lang="es-MX" sz="1100" b="0" i="1">
                                <a:latin typeface="Cambria Math"/>
                              </a:rPr>
                              <m:t>𝑏</m:t>
                            </m:r>
                            <m:r>
                              <a:rPr lang="es-MX" sz="1100" b="0" i="1">
                                <a:latin typeface="Cambria Math"/>
                              </a:rPr>
                              <m:t> </m:t>
                            </m:r>
                            <m:sSup>
                              <m:sSup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es-MX" sz="1100" b="0" i="1">
                                    <a:latin typeface="Cambria Math"/>
                                  </a:rPr>
                                  <m:t>𝑑</m:t>
                                </m:r>
                              </m:e>
                              <m:sup>
                                <m:r>
                                  <a:rPr lang="es-MX" sz="1100" b="0" i="1">
                                    <a:latin typeface="Cambria Math"/>
                                  </a:rPr>
                                  <m:t>2</m:t>
                                </m:r>
                              </m:sup>
                            </m:sSup>
                            <m:r>
                              <a:rPr lang="es-MX" sz="1100" b="0" i="1">
                                <a:latin typeface="Cambria Math"/>
                              </a:rPr>
                              <m:t> </m:t>
                            </m:r>
                            <m:sSup>
                              <m:sSup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es-MX" sz="1100" b="0" i="1">
                                    <a:latin typeface="Cambria Math"/>
                                  </a:rPr>
                                  <m:t>𝑓</m:t>
                                </m:r>
                              </m:e>
                              <m:sup>
                                <m:r>
                                  <a:rPr lang="es-MX" sz="1100" b="0" i="1">
                                    <a:latin typeface="Cambria Math"/>
                                  </a:rPr>
                                  <m:t>"</m:t>
                                </m:r>
                              </m:sup>
                            </m:sSup>
                            <m:r>
                              <a:rPr lang="es-MX" sz="1100" b="0" i="1">
                                <a:latin typeface="Cambria Math"/>
                              </a:rPr>
                              <m:t>𝑐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s-MX" sz="1100">
                <a:latin typeface="+mn-lt"/>
              </a:endParaRPr>
            </a:p>
          </xdr:txBody>
        </xdr:sp>
      </mc:Choice>
      <mc:Fallback xmlns="">
        <xdr:sp macro="" textlink="">
          <xdr:nvSpPr>
            <xdr:cNvPr id="30" name="29 CuadroTexto"/>
            <xdr:cNvSpPr txBox="1"/>
          </xdr:nvSpPr>
          <xdr:spPr>
            <a:xfrm>
              <a:off x="2038349" y="54968775"/>
              <a:ext cx="1914526" cy="5924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𝑞=1−√(1−(2 𝑀𝑢)/(𝐹𝑟 𝑏 𝑑^2  𝑓^" 𝑐))</a:t>
              </a:r>
              <a:endParaRPr lang="es-MX" sz="110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3</xdr:col>
      <xdr:colOff>0</xdr:colOff>
      <xdr:row>297</xdr:row>
      <xdr:rowOff>76200</xdr:rowOff>
    </xdr:from>
    <xdr:ext cx="914400" cy="4685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30 CuadroTexto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2286000" y="55606950"/>
              <a:ext cx="914400" cy="4685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𝑃</m:t>
                    </m:r>
                    <m:r>
                      <a:rPr lang="es-MX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=</m:t>
                    </m:r>
                    <m:r>
                      <a:rPr lang="es-MX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𝑞</m:t>
                    </m:r>
                    <m:r>
                      <a:rPr lang="es-MX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 </m:t>
                    </m:r>
                    <m:f>
                      <m:fPr>
                        <m:ctrlPr>
                          <a:rPr lang="es-MX" sz="11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𝑓</m:t>
                            </m:r>
                          </m:e>
                          <m:sup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"</m:t>
                            </m:r>
                          </m:sup>
                        </m:sSup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𝑐</m:t>
                        </m:r>
                      </m:num>
                      <m:den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𝑓𝑦</m:t>
                        </m:r>
                      </m:den>
                    </m:f>
                  </m:oMath>
                </m:oMathPara>
              </a14:m>
              <a:endParaRPr lang="es-MX" sz="11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31" name="30 CuadroTexto"/>
            <xdr:cNvSpPr txBox="1"/>
          </xdr:nvSpPr>
          <xdr:spPr>
            <a:xfrm>
              <a:off x="2286000" y="55606950"/>
              <a:ext cx="914400" cy="4685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:r>
                <a:rPr lang="es-MX" sz="11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𝑃=𝑞  (𝑓^" 𝑐)/𝑓𝑦</a:t>
              </a:r>
              <a:endParaRPr lang="es-MX" sz="11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3</xdr:col>
      <xdr:colOff>0</xdr:colOff>
      <xdr:row>300</xdr:row>
      <xdr:rowOff>47625</xdr:rowOff>
    </xdr:from>
    <xdr:ext cx="1181100" cy="48519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2" name="31 CuadroTexto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 txBox="1"/>
          </xdr:nvSpPr>
          <xdr:spPr>
            <a:xfrm>
              <a:off x="2286000" y="56149875"/>
              <a:ext cx="1181100" cy="4851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𝑚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í</m:t>
                        </m:r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𝑛</m:t>
                        </m:r>
                      </m:sub>
                    </m:sSub>
                    <m:r>
                      <a:rPr lang="es-MX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0.7 </m:t>
                        </m:r>
                        <m:rad>
                          <m:radPr>
                            <m:degHide m:val="on"/>
                            <m:ctrlP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radPr>
                          <m:deg/>
                          <m:e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𝑓</m:t>
                            </m:r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´</m:t>
                            </m:r>
                            <m:r>
                              <a:rPr lang="es-MX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𝑐</m:t>
                            </m:r>
                          </m:e>
                        </m:rad>
                      </m:num>
                      <m:den>
                        <m:r>
                          <a:rPr lang="es-MX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𝑓𝑦</m:t>
                        </m:r>
                      </m:den>
                    </m:f>
                  </m:oMath>
                </m:oMathPara>
              </a14:m>
              <a:endParaRPr lang="es-MX" sz="11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32" name="31 CuadroTexto"/>
            <xdr:cNvSpPr txBox="1"/>
          </xdr:nvSpPr>
          <xdr:spPr>
            <a:xfrm>
              <a:off x="2286000" y="56149875"/>
              <a:ext cx="1181100" cy="4851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marL="0" indent="0"/>
              <a:r>
                <a:rPr lang="es-MX" sz="1100" b="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𝑃_𝑚í𝑛=(0.7 √(𝑓´𝑐))/𝑓𝑦</a:t>
              </a:r>
              <a:endParaRPr lang="es-MX" sz="1100" b="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2</xdr:col>
      <xdr:colOff>676275</xdr:colOff>
      <xdr:row>303</xdr:row>
      <xdr:rowOff>19050</xdr:rowOff>
    </xdr:from>
    <xdr:ext cx="1866900" cy="4829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3" name="32 CuadroTexto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 txBox="1"/>
          </xdr:nvSpPr>
          <xdr:spPr>
            <a:xfrm>
              <a:off x="2200275" y="56730900"/>
              <a:ext cx="1866900" cy="4829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/>
                          </a:rPr>
                          <m:t>𝑃</m:t>
                        </m:r>
                      </m:e>
                      <m:sub>
                        <m:r>
                          <a:rPr lang="es-MX" sz="1100" b="0" i="1">
                            <a:latin typeface="Cambria Math"/>
                          </a:rPr>
                          <m:t>𝑏𝑎𝑙</m:t>
                        </m:r>
                      </m:sub>
                    </m:sSub>
                    <m:r>
                      <a:rPr lang="es-MX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/>
                          </a:rPr>
                          <m:t>4800</m:t>
                        </m:r>
                      </m:num>
                      <m:den>
                        <m:r>
                          <a:rPr lang="es-MX" sz="1100" b="0" i="1">
                            <a:latin typeface="Cambria Math"/>
                          </a:rPr>
                          <m:t>6000+</m:t>
                        </m:r>
                        <m:r>
                          <a:rPr lang="es-MX" sz="1100" b="0" i="1">
                            <a:latin typeface="Cambria Math"/>
                          </a:rPr>
                          <m:t>𝑓𝑦</m:t>
                        </m:r>
                      </m:den>
                    </m:f>
                    <m:r>
                      <a:rPr lang="es-MX" sz="1100" b="0" i="1">
                        <a:latin typeface="Cambria Math"/>
                      </a:rPr>
                      <m:t> </m:t>
                    </m:r>
                    <m:d>
                      <m:d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p>
                              <m:sSup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es-MX" sz="1100" b="0" i="1">
                                    <a:latin typeface="Cambria Math"/>
                                  </a:rPr>
                                  <m:t>𝑓</m:t>
                                </m:r>
                              </m:e>
                              <m:sup>
                                <m:r>
                                  <a:rPr lang="es-MX" sz="1100" b="0" i="1">
                                    <a:latin typeface="Cambria Math"/>
                                  </a:rPr>
                                  <m:t>"</m:t>
                                </m:r>
                              </m:sup>
                            </m:sSup>
                            <m:r>
                              <a:rPr lang="es-MX" sz="1100" b="0" i="1">
                                <a:latin typeface="Cambria Math"/>
                              </a:rPr>
                              <m:t>𝑐</m:t>
                            </m:r>
                          </m:num>
                          <m:den>
                            <m:r>
                              <a:rPr lang="es-MX" sz="1100" b="0" i="1">
                                <a:latin typeface="Cambria Math"/>
                              </a:rPr>
                              <m:t>𝑓𝑦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33" name="32 CuadroTexto"/>
            <xdr:cNvSpPr txBox="1"/>
          </xdr:nvSpPr>
          <xdr:spPr>
            <a:xfrm>
              <a:off x="2200275" y="56730900"/>
              <a:ext cx="1866900" cy="4829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𝑃_𝑏𝑎𝑙=4800/(6000+𝑓𝑦)  ((𝑓^" 𝑐)/𝑓𝑦)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2</xdr:col>
      <xdr:colOff>638174</xdr:colOff>
      <xdr:row>306</xdr:row>
      <xdr:rowOff>142875</xdr:rowOff>
    </xdr:from>
    <xdr:ext cx="151447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33 CuadroTexto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 txBox="1"/>
          </xdr:nvSpPr>
          <xdr:spPr>
            <a:xfrm>
              <a:off x="2162174" y="57426225"/>
              <a:ext cx="151447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marL="0" indent="0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MX" sz="11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lang="es-MX" sz="11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𝑚</m:t>
                        </m:r>
                        <m:r>
                          <a:rPr lang="es-MX" sz="11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á</m:t>
                        </m:r>
                        <m:r>
                          <a:rPr lang="es-MX" sz="11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𝑥</m:t>
                        </m:r>
                      </m:sub>
                    </m:sSub>
                    <m:r>
                      <a:rPr lang="es-MX" sz="110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=0.75 </m:t>
                    </m:r>
                    <m:sSub>
                      <m:sSubPr>
                        <m:ctrlPr>
                          <a:rPr lang="es-MX" sz="1100" i="1">
                            <a:solidFill>
                              <a:schemeClr val="tx1"/>
                            </a:solidFill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MX" sz="11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lang="es-MX" sz="11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𝑏𝑎𝑙</m:t>
                        </m:r>
                      </m:sub>
                    </m:sSub>
                  </m:oMath>
                </m:oMathPara>
              </a14:m>
              <a:endParaRPr lang="es-MX" sz="110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34" name="33 CuadroTexto"/>
            <xdr:cNvSpPr txBox="1"/>
          </xdr:nvSpPr>
          <xdr:spPr>
            <a:xfrm>
              <a:off x="2162174" y="57426225"/>
              <a:ext cx="151447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marL="0" indent="0"/>
              <a:r>
                <a:rPr lang="es-MX" sz="1100" i="0">
                  <a:solidFill>
                    <a:schemeClr val="tx1"/>
                  </a:solidFill>
                  <a:latin typeface="Cambria Math"/>
                  <a:ea typeface="+mn-ea"/>
                  <a:cs typeface="+mn-cs"/>
                </a:rPr>
                <a:t>𝑃_𝑚á𝑥=0.75 𝑃_𝑏𝑎𝑙</a:t>
              </a:r>
              <a:endParaRPr lang="es-MX" sz="1100" i="1">
                <a:solidFill>
                  <a:schemeClr val="tx1"/>
                </a:solidFill>
                <a:latin typeface="Cambria Math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6</xdr:col>
      <xdr:colOff>304800</xdr:colOff>
      <xdr:row>316</xdr:row>
      <xdr:rowOff>57150</xdr:rowOff>
    </xdr:from>
    <xdr:ext cx="914400" cy="4590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5" name="34 CuadroTexto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 txBox="1"/>
          </xdr:nvSpPr>
          <xdr:spPr>
            <a:xfrm>
              <a:off x="4286250" y="59283600"/>
              <a:ext cx="914400" cy="459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/>
                      </a:rPr>
                      <m:t>𝑞</m:t>
                    </m:r>
                    <m:r>
                      <a:rPr lang="es-MX" sz="1100" b="0" i="1">
                        <a:latin typeface="Cambria Math"/>
                      </a:rPr>
                      <m:t>=</m:t>
                    </m:r>
                    <m:r>
                      <a:rPr lang="es-MX" sz="1100" b="0" i="1">
                        <a:latin typeface="Cambria Math"/>
                      </a:rPr>
                      <m:t>𝑃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/>
                          </a:rPr>
                          <m:t>𝑓𝑦</m:t>
                        </m:r>
                      </m:num>
                      <m:den>
                        <m:sSup>
                          <m:sSup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MX" sz="1100" b="0" i="1">
                                <a:latin typeface="Cambria Math"/>
                              </a:rPr>
                              <m:t>𝑓</m:t>
                            </m:r>
                          </m:e>
                          <m:sup>
                            <m:r>
                              <a:rPr lang="es-MX" sz="1100" b="0" i="1">
                                <a:latin typeface="Cambria Math"/>
                              </a:rPr>
                              <m:t>"</m:t>
                            </m:r>
                          </m:sup>
                        </m:sSup>
                        <m:r>
                          <a:rPr lang="es-MX" sz="1100" b="0" i="1">
                            <a:latin typeface="Cambria Math"/>
                          </a:rPr>
                          <m:t>𝑐</m:t>
                        </m:r>
                      </m:den>
                    </m:f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35" name="34 CuadroTexto"/>
            <xdr:cNvSpPr txBox="1"/>
          </xdr:nvSpPr>
          <xdr:spPr>
            <a:xfrm>
              <a:off x="4286250" y="59283600"/>
              <a:ext cx="914400" cy="4590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𝑞=𝑃  𝑓𝑦/(𝑓^" 𝑐)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0</xdr:col>
      <xdr:colOff>19049</xdr:colOff>
      <xdr:row>318</xdr:row>
      <xdr:rowOff>152400</xdr:rowOff>
    </xdr:from>
    <xdr:ext cx="2333625" cy="2826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" name="35 CuadroTexto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 txBox="1"/>
          </xdr:nvSpPr>
          <xdr:spPr>
            <a:xfrm>
              <a:off x="19049" y="59759850"/>
              <a:ext cx="2333625" cy="2826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/>
                      </a:rPr>
                      <m:t>𝑀𝑟</m:t>
                    </m:r>
                    <m:r>
                      <a:rPr lang="es-MX" sz="1100" b="0" i="1">
                        <a:latin typeface="Cambria Math"/>
                      </a:rPr>
                      <m:t>=</m:t>
                    </m:r>
                    <m:r>
                      <a:rPr lang="es-MX" sz="1100" b="0" i="1">
                        <a:latin typeface="Cambria Math"/>
                      </a:rPr>
                      <m:t>𝐹𝑟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>
                      <a:rPr lang="es-MX" sz="1100" b="0" i="1">
                        <a:latin typeface="Cambria Math"/>
                      </a:rPr>
                      <m:t>𝑏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sSup>
                      <m:sSup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MX" sz="1100" b="0" i="1">
                            <a:latin typeface="Cambria Math"/>
                          </a:rPr>
                          <m:t>𝑑</m:t>
                        </m:r>
                      </m:e>
                      <m:sup>
                        <m:r>
                          <a:rPr lang="es-MX" sz="1100" b="0" i="1">
                            <a:latin typeface="Cambria Math"/>
                          </a:rPr>
                          <m:t>2</m:t>
                        </m:r>
                      </m:sup>
                    </m:sSup>
                    <m:r>
                      <a:rPr lang="es-MX" sz="1100" b="0" i="1">
                        <a:latin typeface="Cambria Math"/>
                      </a:rPr>
                      <m:t> </m:t>
                    </m:r>
                    <m:sSup>
                      <m:sSup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MX" sz="1100" b="0" i="1">
                            <a:latin typeface="Cambria Math"/>
                          </a:rPr>
                          <m:t>𝑓</m:t>
                        </m:r>
                      </m:e>
                      <m:sup>
                        <m:r>
                          <a:rPr lang="es-MX" sz="1100" b="0" i="1">
                            <a:latin typeface="Cambria Math"/>
                          </a:rPr>
                          <m:t>"</m:t>
                        </m:r>
                      </m:sup>
                    </m:sSup>
                    <m:r>
                      <a:rPr lang="es-MX" sz="1100" b="0" i="1">
                        <a:latin typeface="Cambria Math"/>
                      </a:rPr>
                      <m:t>𝑐</m:t>
                    </m:r>
                    <m:r>
                      <a:rPr lang="es-MX" sz="1100" b="0" i="1">
                        <a:latin typeface="Cambria Math"/>
                      </a:rPr>
                      <m:t>  </m:t>
                    </m:r>
                    <m:r>
                      <a:rPr lang="es-MX" sz="1100" b="0" i="1">
                        <a:latin typeface="Cambria Math"/>
                      </a:rPr>
                      <m:t>𝑞</m:t>
                    </m:r>
                    <m:r>
                      <a:rPr lang="es-MX" sz="1100" b="0" i="1">
                        <a:latin typeface="Cambria Math"/>
                      </a:rPr>
                      <m:t> (1−0.5</m:t>
                    </m:r>
                    <m:r>
                      <a:rPr lang="es-MX" sz="1100" b="0" i="1">
                        <a:latin typeface="Cambria Math"/>
                      </a:rPr>
                      <m:t>𝑞</m:t>
                    </m:r>
                    <m:r>
                      <a:rPr lang="es-MX" sz="1100" b="0" i="1">
                        <a:latin typeface="Cambria Math"/>
                      </a:rPr>
                      <m:t>)</m:t>
                    </m:r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36" name="35 CuadroTexto"/>
            <xdr:cNvSpPr txBox="1"/>
          </xdr:nvSpPr>
          <xdr:spPr>
            <a:xfrm>
              <a:off x="19049" y="59759850"/>
              <a:ext cx="2333625" cy="2826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𝑀𝑟=𝐹𝑟 𝑏 𝑑^2  𝑓^" 𝑐  𝑞 (1−0.5𝑞)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0</xdr:col>
      <xdr:colOff>85725</xdr:colOff>
      <xdr:row>325</xdr:row>
      <xdr:rowOff>166687</xdr:rowOff>
    </xdr:from>
    <xdr:ext cx="9144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" name="36 CuadroTexto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 txBox="1"/>
          </xdr:nvSpPr>
          <xdr:spPr>
            <a:xfrm>
              <a:off x="85725" y="60945712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/>
                      </a:rPr>
                      <m:t>𝐴𝑠</m:t>
                    </m:r>
                    <m:r>
                      <a:rPr lang="es-MX" sz="1100" b="0" i="1">
                        <a:latin typeface="Cambria Math"/>
                      </a:rPr>
                      <m:t>=</m:t>
                    </m:r>
                    <m:r>
                      <a:rPr lang="es-MX" sz="1100" b="0" i="1">
                        <a:latin typeface="Cambria Math"/>
                      </a:rPr>
                      <m:t>𝑃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>
                      <a:rPr lang="es-MX" sz="1100" b="0" i="1">
                        <a:latin typeface="Cambria Math"/>
                      </a:rPr>
                      <m:t>𝑏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>
                      <a:rPr lang="es-MX" sz="1100" b="0" i="1">
                        <a:latin typeface="Cambria Math"/>
                      </a:rPr>
                      <m:t>𝑑</m:t>
                    </m:r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37" name="36 CuadroTexto"/>
            <xdr:cNvSpPr txBox="1"/>
          </xdr:nvSpPr>
          <xdr:spPr>
            <a:xfrm>
              <a:off x="85725" y="60945712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𝐴𝑠=𝑃 𝑏 𝑑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0</xdr:col>
      <xdr:colOff>9524</xdr:colOff>
      <xdr:row>348</xdr:row>
      <xdr:rowOff>71437</xdr:rowOff>
    </xdr:from>
    <xdr:ext cx="2085975" cy="2973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8" name="37 CuadroTexto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 txBox="1"/>
          </xdr:nvSpPr>
          <xdr:spPr>
            <a:xfrm>
              <a:off x="9524" y="65108137"/>
              <a:ext cx="2085975" cy="2973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/>
                      </a:rPr>
                      <m:t>𝑉𝑐𝑟</m:t>
                    </m:r>
                    <m:r>
                      <a:rPr lang="es-MX" sz="1100" b="0" i="1">
                        <a:latin typeface="Cambria Math"/>
                      </a:rPr>
                      <m:t>=</m:t>
                    </m:r>
                    <m:r>
                      <a:rPr lang="es-MX" sz="1100" b="0" i="1">
                        <a:latin typeface="Cambria Math"/>
                      </a:rPr>
                      <m:t>𝐹𝑟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>
                      <a:rPr lang="es-MX" sz="1100" b="0" i="1">
                        <a:latin typeface="Cambria Math"/>
                      </a:rPr>
                      <m:t>𝑏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>
                      <a:rPr lang="es-MX" sz="1100" b="0" i="1">
                        <a:latin typeface="Cambria Math"/>
                      </a:rPr>
                      <m:t>𝑑</m:t>
                    </m:r>
                    <m:r>
                      <a:rPr lang="es-MX" sz="1100" b="0" i="0">
                        <a:latin typeface="Cambria Math"/>
                      </a:rPr>
                      <m:t> </m:t>
                    </m:r>
                    <m:d>
                      <m:d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s-MX" sz="1100" b="0" i="0">
                            <a:latin typeface="Cambria Math"/>
                          </a:rPr>
                          <m:t>0.2+20 </m:t>
                        </m:r>
                        <m:r>
                          <m:rPr>
                            <m:sty m:val="p"/>
                          </m:rPr>
                          <a:rPr lang="es-MX" sz="1100" b="0" i="0">
                            <a:latin typeface="Cambria Math"/>
                          </a:rPr>
                          <m:t>P</m:t>
                        </m:r>
                      </m:e>
                    </m:d>
                    <m:rad>
                      <m:radPr>
                        <m:degHide m:val="on"/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p>
                          <m:sSup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MX" sz="1100" b="0" i="1">
                                <a:latin typeface="Cambria Math"/>
                              </a:rPr>
                              <m:t>𝑓</m:t>
                            </m:r>
                          </m:e>
                          <m:sup>
                            <m:r>
                              <a:rPr lang="es-MX" sz="1100" b="0" i="1">
                                <a:latin typeface="Cambria Math"/>
                              </a:rPr>
                              <m:t>∗</m:t>
                            </m:r>
                          </m:sup>
                        </m:sSup>
                        <m:r>
                          <a:rPr lang="es-MX" sz="1100" b="0" i="1">
                            <a:latin typeface="Cambria Math"/>
                          </a:rPr>
                          <m:t>𝑐</m:t>
                        </m:r>
                      </m:e>
                    </m:rad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38" name="37 CuadroTexto"/>
            <xdr:cNvSpPr txBox="1"/>
          </xdr:nvSpPr>
          <xdr:spPr>
            <a:xfrm>
              <a:off x="9524" y="65108137"/>
              <a:ext cx="2085975" cy="2973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𝑉𝑐𝑟=𝐹𝑟 𝑏 𝑑 (0.2+20 P) √(𝑓^∗ 𝑐)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3</xdr:col>
      <xdr:colOff>704850</xdr:colOff>
      <xdr:row>348</xdr:row>
      <xdr:rowOff>57150</xdr:rowOff>
    </xdr:from>
    <xdr:ext cx="1562100" cy="2973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9" name="38 CuadroTexto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 txBox="1"/>
          </xdr:nvSpPr>
          <xdr:spPr>
            <a:xfrm>
              <a:off x="2990850" y="65093850"/>
              <a:ext cx="1562100" cy="2973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/>
                      </a:rPr>
                      <m:t>𝑉𝑐𝑟</m:t>
                    </m:r>
                    <m:r>
                      <a:rPr lang="es-MX" sz="1100" b="0" i="1">
                        <a:latin typeface="Cambria Math"/>
                      </a:rPr>
                      <m:t>=0.5 </m:t>
                    </m:r>
                    <m:r>
                      <a:rPr lang="es-MX" sz="1100" b="0" i="1">
                        <a:latin typeface="Cambria Math"/>
                      </a:rPr>
                      <m:t>𝐹𝑟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>
                      <a:rPr lang="es-MX" sz="1100" b="0" i="1">
                        <a:latin typeface="Cambria Math"/>
                      </a:rPr>
                      <m:t>𝑏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>
                      <a:rPr lang="es-MX" sz="1100" b="0" i="1">
                        <a:latin typeface="Cambria Math"/>
                      </a:rPr>
                      <m:t>𝑑</m:t>
                    </m:r>
                    <m:r>
                      <a:rPr lang="es-MX" sz="1100" b="0" i="0">
                        <a:latin typeface="Cambria Math"/>
                      </a:rPr>
                      <m:t> </m:t>
                    </m:r>
                    <m:rad>
                      <m:radPr>
                        <m:degHide m:val="on"/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p>
                          <m:sSup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MX" sz="1100" b="0" i="1">
                                <a:latin typeface="Cambria Math"/>
                              </a:rPr>
                              <m:t>𝑓</m:t>
                            </m:r>
                          </m:e>
                          <m:sup>
                            <m:r>
                              <a:rPr lang="es-MX" sz="1100" b="0" i="1">
                                <a:latin typeface="Cambria Math"/>
                              </a:rPr>
                              <m:t>∗</m:t>
                            </m:r>
                          </m:sup>
                        </m:sSup>
                        <m:r>
                          <a:rPr lang="es-MX" sz="1100" b="0" i="1">
                            <a:latin typeface="Cambria Math"/>
                          </a:rPr>
                          <m:t>𝑐</m:t>
                        </m:r>
                      </m:e>
                    </m:rad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39" name="38 CuadroTexto"/>
            <xdr:cNvSpPr txBox="1"/>
          </xdr:nvSpPr>
          <xdr:spPr>
            <a:xfrm>
              <a:off x="2990850" y="65093850"/>
              <a:ext cx="1562100" cy="2973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𝑉𝑐𝑟=0.5 𝐹𝑟 𝑏 𝑑 √(𝑓^∗ 𝑐)</a:t>
              </a:r>
              <a:endParaRPr lang="es-MX" sz="1100"/>
            </a:p>
          </xdr:txBody>
        </xdr:sp>
      </mc:Fallback>
    </mc:AlternateContent>
    <xdr:clientData/>
  </xdr:oneCellAnchor>
  <xdr:oneCellAnchor>
    <xdr:from>
      <xdr:col>2</xdr:col>
      <xdr:colOff>38099</xdr:colOff>
      <xdr:row>365</xdr:row>
      <xdr:rowOff>90487</xdr:rowOff>
    </xdr:from>
    <xdr:ext cx="1514475" cy="2973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0" name="39 CuadroTexto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 txBox="1"/>
          </xdr:nvSpPr>
          <xdr:spPr>
            <a:xfrm>
              <a:off x="1562099" y="68222812"/>
              <a:ext cx="1514475" cy="2973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MX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MX" sz="1100" b="0" i="1">
                            <a:latin typeface="Cambria Math"/>
                          </a:rPr>
                          <m:t>𝑣</m:t>
                        </m:r>
                      </m:e>
                      <m:sub>
                        <m:r>
                          <a:rPr lang="es-MX" sz="1100" b="0" i="1">
                            <a:latin typeface="Cambria Math"/>
                          </a:rPr>
                          <m:t>𝑐𝑟</m:t>
                        </m:r>
                      </m:sub>
                    </m:sSub>
                    <m:r>
                      <a:rPr lang="es-MX" sz="1100" b="0" i="1">
                        <a:latin typeface="Cambria Math"/>
                      </a:rPr>
                      <m:t>=</m:t>
                    </m:r>
                    <m:r>
                      <a:rPr lang="es-MX" sz="1100" b="0" i="1">
                        <a:latin typeface="Cambria Math"/>
                      </a:rPr>
                      <m:t>𝐹𝑟</m:t>
                    </m:r>
                    <m:r>
                      <a:rPr lang="es-MX" sz="1100" b="0" i="1">
                        <a:latin typeface="Cambria Math"/>
                      </a:rPr>
                      <m:t> </m:t>
                    </m:r>
                    <m:rad>
                      <m:radPr>
                        <m:degHide m:val="on"/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p>
                          <m:sSupPr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MX" sz="1100" b="0" i="1">
                                <a:latin typeface="Cambria Math"/>
                              </a:rPr>
                              <m:t>𝑓</m:t>
                            </m:r>
                          </m:e>
                          <m:sup>
                            <m:r>
                              <a:rPr lang="es-MX" sz="1100" b="0" i="1">
                                <a:latin typeface="Cambria Math"/>
                              </a:rPr>
                              <m:t>∗</m:t>
                            </m:r>
                          </m:sup>
                        </m:sSup>
                        <m:r>
                          <a:rPr lang="es-MX" sz="1100" b="0" i="1">
                            <a:latin typeface="Cambria Math"/>
                          </a:rPr>
                          <m:t>𝑐</m:t>
                        </m:r>
                      </m:e>
                    </m:rad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40" name="39 CuadroTexto"/>
            <xdr:cNvSpPr txBox="1"/>
          </xdr:nvSpPr>
          <xdr:spPr>
            <a:xfrm>
              <a:off x="1562099" y="68222812"/>
              <a:ext cx="1514475" cy="2973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MX" sz="1100" b="0" i="0">
                  <a:latin typeface="Cambria Math"/>
                </a:rPr>
                <a:t>𝑣_𝑐𝑟=𝐹𝑟 √(𝑓^∗ 𝑐)</a:t>
              </a:r>
              <a:endParaRPr lang="es-MX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1"/>
  <sheetViews>
    <sheetView showGridLines="0" tabSelected="1" workbookViewId="0">
      <selection activeCell="K308" sqref="K308"/>
    </sheetView>
  </sheetViews>
  <sheetFormatPr baseColWidth="10" defaultColWidth="11.44140625" defaultRowHeight="14.4" x14ac:dyDescent="0.3"/>
  <cols>
    <col min="1" max="4" width="11.44140625" style="5"/>
    <col min="5" max="5" width="7.109375" style="5" customWidth="1"/>
    <col min="6" max="6" width="6.88671875" style="5" customWidth="1"/>
    <col min="7" max="7" width="4.6640625" style="5" customWidth="1"/>
    <col min="8" max="14" width="11.44140625" style="5"/>
    <col min="15" max="15" width="9.6640625" style="5" customWidth="1"/>
    <col min="16" max="16384" width="11.44140625" style="5"/>
  </cols>
  <sheetData>
    <row r="1" spans="1:9" ht="21" x14ac:dyDescent="0.4">
      <c r="A1" s="4" t="s">
        <v>11</v>
      </c>
      <c r="G1" s="86" t="s">
        <v>198</v>
      </c>
      <c r="H1" s="86"/>
      <c r="I1" s="4"/>
    </row>
    <row r="3" spans="1:9" ht="15.6" x14ac:dyDescent="0.3">
      <c r="A3" s="4" t="s">
        <v>0</v>
      </c>
    </row>
    <row r="5" spans="1:9" x14ac:dyDescent="0.3">
      <c r="A5" s="1" t="s">
        <v>8</v>
      </c>
    </row>
    <row r="6" spans="1:9" ht="16.2" x14ac:dyDescent="0.3">
      <c r="A6" s="1" t="s">
        <v>2</v>
      </c>
      <c r="B6" s="51">
        <v>1800</v>
      </c>
      <c r="C6" s="5" t="s">
        <v>21</v>
      </c>
      <c r="D6" s="5" t="s">
        <v>4</v>
      </c>
    </row>
    <row r="7" spans="1:9" ht="16.2" x14ac:dyDescent="0.3">
      <c r="A7" s="1" t="s">
        <v>5</v>
      </c>
      <c r="B7" s="3">
        <v>30</v>
      </c>
      <c r="C7" s="2" t="s">
        <v>6</v>
      </c>
      <c r="D7" s="5" t="s">
        <v>7</v>
      </c>
    </row>
    <row r="8" spans="1:9" ht="16.2" x14ac:dyDescent="0.3">
      <c r="A8" s="1" t="s">
        <v>9</v>
      </c>
      <c r="B8" s="51">
        <v>1</v>
      </c>
      <c r="C8" s="5" t="s">
        <v>22</v>
      </c>
      <c r="D8" s="5" t="s">
        <v>10</v>
      </c>
    </row>
    <row r="9" spans="1:9" ht="16.2" x14ac:dyDescent="0.3">
      <c r="A9" s="1" t="s">
        <v>12</v>
      </c>
      <c r="B9" s="51">
        <v>0.65</v>
      </c>
      <c r="C9" s="2"/>
      <c r="D9" s="5" t="s">
        <v>13</v>
      </c>
    </row>
    <row r="11" spans="1:9" x14ac:dyDescent="0.3">
      <c r="A11" s="1" t="s">
        <v>1</v>
      </c>
    </row>
    <row r="12" spans="1:9" ht="16.2" x14ac:dyDescent="0.3">
      <c r="A12" s="1" t="s">
        <v>2</v>
      </c>
      <c r="B12" s="51">
        <v>800</v>
      </c>
      <c r="C12" s="5" t="s">
        <v>3</v>
      </c>
      <c r="D12" s="5" t="s">
        <v>4</v>
      </c>
    </row>
    <row r="13" spans="1:9" ht="16.2" x14ac:dyDescent="0.3">
      <c r="A13" s="1" t="s">
        <v>5</v>
      </c>
      <c r="B13" s="3">
        <v>30</v>
      </c>
      <c r="C13" s="2" t="s">
        <v>6</v>
      </c>
      <c r="D13" s="5" t="s">
        <v>7</v>
      </c>
    </row>
    <row r="15" spans="1:9" x14ac:dyDescent="0.3">
      <c r="A15" s="1" t="s">
        <v>14</v>
      </c>
    </row>
    <row r="16" spans="1:9" ht="16.2" x14ac:dyDescent="0.3">
      <c r="A16" s="1" t="s">
        <v>15</v>
      </c>
      <c r="B16" s="51">
        <v>250</v>
      </c>
      <c r="C16" s="5" t="s">
        <v>18</v>
      </c>
      <c r="D16" s="5" t="s">
        <v>23</v>
      </c>
    </row>
    <row r="17" spans="1:4" ht="16.2" x14ac:dyDescent="0.3">
      <c r="A17" s="1" t="s">
        <v>16</v>
      </c>
      <c r="B17" s="51">
        <f>0.8*B16</f>
        <v>200</v>
      </c>
      <c r="C17" s="5" t="s">
        <v>18</v>
      </c>
    </row>
    <row r="18" spans="1:4" ht="16.2" x14ac:dyDescent="0.3">
      <c r="A18" s="1" t="s">
        <v>17</v>
      </c>
      <c r="B18" s="51">
        <f>0.85*B17</f>
        <v>170</v>
      </c>
      <c r="C18" s="5" t="s">
        <v>18</v>
      </c>
    </row>
    <row r="19" spans="1:4" ht="16.2" x14ac:dyDescent="0.3">
      <c r="A19" s="1" t="s">
        <v>20</v>
      </c>
      <c r="B19" s="51">
        <v>2400</v>
      </c>
      <c r="C19" s="5" t="s">
        <v>21</v>
      </c>
      <c r="D19" s="5" t="s">
        <v>24</v>
      </c>
    </row>
    <row r="20" spans="1:4" ht="16.2" x14ac:dyDescent="0.3">
      <c r="A20" s="1" t="s">
        <v>19</v>
      </c>
      <c r="B20" s="51">
        <v>4200</v>
      </c>
      <c r="C20" s="5" t="s">
        <v>18</v>
      </c>
      <c r="D20" s="5" t="s">
        <v>25</v>
      </c>
    </row>
    <row r="21" spans="1:4" x14ac:dyDescent="0.3">
      <c r="A21" s="1"/>
      <c r="B21" s="51"/>
    </row>
    <row r="22" spans="1:4" x14ac:dyDescent="0.3">
      <c r="A22" s="1" t="s">
        <v>113</v>
      </c>
      <c r="B22" s="51"/>
    </row>
    <row r="23" spans="1:4" x14ac:dyDescent="0.3">
      <c r="A23" s="1" t="s">
        <v>114</v>
      </c>
      <c r="B23" s="51">
        <v>1.4</v>
      </c>
      <c r="D23" s="5" t="s">
        <v>115</v>
      </c>
    </row>
    <row r="24" spans="1:4" ht="15.6" x14ac:dyDescent="0.35">
      <c r="A24" s="1" t="s">
        <v>118</v>
      </c>
      <c r="B24" s="51">
        <v>0.9</v>
      </c>
      <c r="D24" s="5" t="s">
        <v>116</v>
      </c>
    </row>
    <row r="25" spans="1:4" ht="15.6" x14ac:dyDescent="0.35">
      <c r="A25" s="1" t="s">
        <v>119</v>
      </c>
      <c r="B25" s="51">
        <v>0.8</v>
      </c>
      <c r="D25" s="5" t="s">
        <v>117</v>
      </c>
    </row>
    <row r="27" spans="1:4" ht="15.6" x14ac:dyDescent="0.3">
      <c r="A27" s="4" t="s">
        <v>26</v>
      </c>
    </row>
    <row r="28" spans="1:4" ht="15.6" x14ac:dyDescent="0.3">
      <c r="A28" s="4"/>
    </row>
    <row r="29" spans="1:4" ht="15.6" x14ac:dyDescent="0.3">
      <c r="A29" s="4"/>
    </row>
    <row r="33" spans="1:8" x14ac:dyDescent="0.3">
      <c r="E33" s="56" t="s">
        <v>27</v>
      </c>
      <c r="F33" s="66">
        <v>2</v>
      </c>
      <c r="G33" s="5" t="s">
        <v>34</v>
      </c>
      <c r="H33" s="5" t="s">
        <v>35</v>
      </c>
    </row>
    <row r="34" spans="1:8" x14ac:dyDescent="0.3">
      <c r="E34" s="56" t="s">
        <v>28</v>
      </c>
      <c r="F34" s="66">
        <v>0.5</v>
      </c>
      <c r="G34" s="5" t="s">
        <v>34</v>
      </c>
      <c r="H34" s="5" t="s">
        <v>36</v>
      </c>
    </row>
    <row r="35" spans="1:8" ht="15.6" x14ac:dyDescent="0.35">
      <c r="E35" s="56" t="s">
        <v>45</v>
      </c>
      <c r="F35" s="6">
        <v>0</v>
      </c>
      <c r="G35" s="5" t="s">
        <v>34</v>
      </c>
      <c r="H35" s="5" t="s">
        <v>38</v>
      </c>
    </row>
    <row r="36" spans="1:8" x14ac:dyDescent="0.3">
      <c r="E36" s="56" t="s">
        <v>33</v>
      </c>
      <c r="F36" s="6">
        <v>0.15</v>
      </c>
      <c r="G36" s="5" t="s">
        <v>34</v>
      </c>
      <c r="H36" s="5" t="s">
        <v>37</v>
      </c>
    </row>
    <row r="37" spans="1:8" x14ac:dyDescent="0.3">
      <c r="E37" s="56" t="s">
        <v>30</v>
      </c>
      <c r="F37" s="66">
        <v>0.5</v>
      </c>
      <c r="G37" s="5" t="s">
        <v>34</v>
      </c>
      <c r="H37" s="5" t="s">
        <v>39</v>
      </c>
    </row>
    <row r="38" spans="1:8" x14ac:dyDescent="0.3">
      <c r="E38" s="56" t="s">
        <v>31</v>
      </c>
      <c r="F38" s="66">
        <v>0.2</v>
      </c>
      <c r="G38" s="5" t="s">
        <v>34</v>
      </c>
      <c r="H38" s="5" t="s">
        <v>40</v>
      </c>
    </row>
    <row r="39" spans="1:8" x14ac:dyDescent="0.3">
      <c r="E39" s="56" t="s">
        <v>32</v>
      </c>
      <c r="F39" s="6">
        <v>0.35</v>
      </c>
      <c r="G39" s="5" t="s">
        <v>34</v>
      </c>
      <c r="H39" s="5" t="s">
        <v>41</v>
      </c>
    </row>
    <row r="40" spans="1:8" ht="15.6" x14ac:dyDescent="0.35">
      <c r="E40" s="56" t="s">
        <v>46</v>
      </c>
      <c r="F40" s="63">
        <f>F33-F34-F35</f>
        <v>1.5</v>
      </c>
      <c r="G40" s="5" t="s">
        <v>34</v>
      </c>
      <c r="H40" s="5" t="s">
        <v>42</v>
      </c>
    </row>
    <row r="41" spans="1:8" ht="15.6" x14ac:dyDescent="0.35">
      <c r="E41" s="56" t="s">
        <v>47</v>
      </c>
      <c r="F41" s="63">
        <f>F33-F34</f>
        <v>1.5</v>
      </c>
      <c r="G41" s="5" t="s">
        <v>34</v>
      </c>
      <c r="H41" s="5" t="s">
        <v>43</v>
      </c>
    </row>
    <row r="42" spans="1:8" x14ac:dyDescent="0.3">
      <c r="E42" s="56" t="s">
        <v>29</v>
      </c>
      <c r="F42" s="63">
        <v>1</v>
      </c>
      <c r="G42" s="5" t="s">
        <v>34</v>
      </c>
      <c r="H42" s="5" t="s">
        <v>44</v>
      </c>
    </row>
    <row r="47" spans="1:8" ht="15.6" x14ac:dyDescent="0.3">
      <c r="A47" s="4" t="s">
        <v>48</v>
      </c>
    </row>
    <row r="49" spans="8:11" x14ac:dyDescent="0.3">
      <c r="H49" s="5" t="s">
        <v>50</v>
      </c>
    </row>
    <row r="51" spans="8:11" x14ac:dyDescent="0.3">
      <c r="I51" s="7" t="s">
        <v>49</v>
      </c>
      <c r="J51" s="55">
        <f>((1-SIN(B13*PI()/180))/(1+SIN(B13*PI()/180)))</f>
        <v>0.33333333333333331</v>
      </c>
    </row>
    <row r="53" spans="8:11" x14ac:dyDescent="0.3">
      <c r="H53" s="5" t="s">
        <v>52</v>
      </c>
    </row>
    <row r="55" spans="8:11" ht="15.6" x14ac:dyDescent="0.35">
      <c r="I55" s="7" t="s">
        <v>53</v>
      </c>
      <c r="J55" s="51">
        <f>(B12*F33*F33*J51)/2</f>
        <v>533.33333333333326</v>
      </c>
      <c r="K55" s="5" t="s">
        <v>51</v>
      </c>
    </row>
    <row r="56" spans="8:11" ht="15.6" x14ac:dyDescent="0.35">
      <c r="I56" s="7" t="s">
        <v>54</v>
      </c>
      <c r="J56" s="51">
        <f>(B12*((F36+F35)^2)*J51)/2</f>
        <v>3</v>
      </c>
      <c r="K56" s="5" t="s">
        <v>51</v>
      </c>
    </row>
    <row r="58" spans="8:11" x14ac:dyDescent="0.3">
      <c r="H58" s="5" t="s">
        <v>55</v>
      </c>
    </row>
    <row r="60" spans="8:11" ht="15.6" x14ac:dyDescent="0.35">
      <c r="H60" s="5" t="s">
        <v>57</v>
      </c>
      <c r="I60" s="7" t="s">
        <v>58</v>
      </c>
      <c r="J60" s="55">
        <f>F33/3</f>
        <v>0.66666666666666663</v>
      </c>
      <c r="K60" s="5" t="s">
        <v>34</v>
      </c>
    </row>
    <row r="61" spans="8:11" ht="15.6" x14ac:dyDescent="0.35">
      <c r="H61" s="5" t="s">
        <v>56</v>
      </c>
      <c r="I61" s="7" t="s">
        <v>59</v>
      </c>
      <c r="J61" s="55">
        <f>(F34+F35)/3</f>
        <v>0.16666666666666666</v>
      </c>
      <c r="K61" s="5" t="s">
        <v>34</v>
      </c>
    </row>
    <row r="66" spans="1:11" ht="15.6" x14ac:dyDescent="0.3">
      <c r="A66" s="4" t="s">
        <v>61</v>
      </c>
    </row>
    <row r="68" spans="1:11" ht="15.6" x14ac:dyDescent="0.35">
      <c r="A68" s="78" t="s">
        <v>63</v>
      </c>
      <c r="B68" s="78"/>
      <c r="C68" s="78"/>
    </row>
    <row r="69" spans="1:11" ht="15.6" x14ac:dyDescent="0.3">
      <c r="A69" s="4"/>
    </row>
    <row r="70" spans="1:11" ht="15.6" x14ac:dyDescent="0.3">
      <c r="A70" s="9" t="s">
        <v>62</v>
      </c>
      <c r="B70" s="51">
        <f>(J55*J60)-(J56*J61)</f>
        <v>355.05555555555549</v>
      </c>
      <c r="C70" s="1" t="s">
        <v>64</v>
      </c>
    </row>
    <row r="71" spans="1:11" ht="15.6" x14ac:dyDescent="0.3">
      <c r="A71" s="4"/>
    </row>
    <row r="72" spans="1:11" ht="15.6" x14ac:dyDescent="0.3">
      <c r="A72" s="4" t="s">
        <v>65</v>
      </c>
    </row>
    <row r="73" spans="1:11" ht="15.6" x14ac:dyDescent="0.3">
      <c r="A73" s="4"/>
      <c r="G73" s="87" t="s">
        <v>66</v>
      </c>
      <c r="H73" s="87"/>
      <c r="I73" s="87"/>
      <c r="J73" s="87"/>
      <c r="K73" s="87"/>
    </row>
    <row r="74" spans="1:11" ht="15.6" x14ac:dyDescent="0.3">
      <c r="A74" s="4"/>
      <c r="G74" s="87"/>
      <c r="H74" s="87"/>
      <c r="I74" s="87"/>
      <c r="J74" s="87"/>
      <c r="K74" s="87"/>
    </row>
    <row r="75" spans="1:11" ht="15.6" x14ac:dyDescent="0.3">
      <c r="A75" s="4"/>
    </row>
    <row r="76" spans="1:11" ht="15.75" customHeight="1" x14ac:dyDescent="0.3">
      <c r="A76" s="4"/>
      <c r="G76" s="88" t="s">
        <v>67</v>
      </c>
      <c r="H76" s="88"/>
      <c r="I76" s="89" t="s">
        <v>68</v>
      </c>
      <c r="J76" s="88" t="s">
        <v>69</v>
      </c>
      <c r="K76" s="88"/>
    </row>
    <row r="77" spans="1:11" ht="15.6" x14ac:dyDescent="0.3">
      <c r="A77" s="4"/>
      <c r="G77" s="88"/>
      <c r="H77" s="88"/>
      <c r="I77" s="89"/>
      <c r="J77" s="88"/>
      <c r="K77" s="88"/>
    </row>
    <row r="78" spans="1:11" ht="15.6" x14ac:dyDescent="0.3">
      <c r="A78" s="4"/>
      <c r="G78" s="12" t="s">
        <v>70</v>
      </c>
      <c r="H78" s="53">
        <f>F42*F34*B19</f>
        <v>1200</v>
      </c>
      <c r="I78" s="53">
        <f>F42/2</f>
        <v>0.5</v>
      </c>
      <c r="J78" s="84">
        <f>H78*I78</f>
        <v>600</v>
      </c>
      <c r="K78" s="84"/>
    </row>
    <row r="79" spans="1:11" ht="15.6" x14ac:dyDescent="0.3">
      <c r="A79" s="4"/>
      <c r="G79" s="12" t="s">
        <v>71</v>
      </c>
      <c r="H79" s="53">
        <v>3865</v>
      </c>
      <c r="I79" s="53">
        <f>F37+(F36/2)</f>
        <v>0.57499999999999996</v>
      </c>
      <c r="J79" s="84">
        <f t="shared" ref="J79:J82" si="0">H79*I79</f>
        <v>2222.375</v>
      </c>
      <c r="K79" s="84"/>
    </row>
    <row r="80" spans="1:11" ht="15.6" x14ac:dyDescent="0.3">
      <c r="A80" s="4"/>
      <c r="G80" s="12" t="s">
        <v>72</v>
      </c>
      <c r="H80" s="53">
        <v>548</v>
      </c>
      <c r="I80" s="53">
        <f>F37+F36+((1/3)*(F38-F36))</f>
        <v>0.66666666666666674</v>
      </c>
      <c r="J80" s="84">
        <f t="shared" si="0"/>
        <v>365.33333333333337</v>
      </c>
      <c r="K80" s="84"/>
    </row>
    <row r="81" spans="1:11" ht="15.6" x14ac:dyDescent="0.3">
      <c r="A81" s="4"/>
      <c r="G81" s="12" t="s">
        <v>73</v>
      </c>
      <c r="H81" s="53">
        <f>((F38-F36)/2)*F41*B12</f>
        <v>30.000000000000011</v>
      </c>
      <c r="I81" s="53">
        <f>F37+F36+((2/3)*(F38-F36))</f>
        <v>0.68333333333333335</v>
      </c>
      <c r="J81" s="84">
        <f t="shared" si="0"/>
        <v>20.500000000000007</v>
      </c>
      <c r="K81" s="84"/>
    </row>
    <row r="82" spans="1:11" ht="15.6" x14ac:dyDescent="0.3">
      <c r="A82" s="4"/>
      <c r="G82" s="12" t="s">
        <v>74</v>
      </c>
      <c r="H82" s="53">
        <f>F39*F41*B12</f>
        <v>419.99999999999994</v>
      </c>
      <c r="I82" s="53">
        <f>F37+F38+(F39/2)</f>
        <v>0.875</v>
      </c>
      <c r="J82" s="84">
        <f t="shared" si="0"/>
        <v>367.49999999999994</v>
      </c>
      <c r="K82" s="84"/>
    </row>
    <row r="83" spans="1:11" ht="15.6" x14ac:dyDescent="0.3">
      <c r="A83" s="4"/>
      <c r="G83" s="11"/>
      <c r="H83" s="11"/>
      <c r="I83" s="11"/>
      <c r="J83" s="11"/>
      <c r="K83" s="11"/>
    </row>
    <row r="84" spans="1:11" ht="15.6" x14ac:dyDescent="0.3">
      <c r="A84" s="4"/>
      <c r="G84" s="13" t="s">
        <v>60</v>
      </c>
      <c r="H84" s="49">
        <f>SUM(H78:H82)</f>
        <v>6063</v>
      </c>
      <c r="I84" s="13" t="s">
        <v>75</v>
      </c>
      <c r="J84" s="85">
        <f>SUM(J78:K83)</f>
        <v>3575.7083333333335</v>
      </c>
      <c r="K84" s="85"/>
    </row>
    <row r="85" spans="1:11" ht="15.6" x14ac:dyDescent="0.3">
      <c r="A85" s="4"/>
    </row>
    <row r="86" spans="1:11" ht="15.6" x14ac:dyDescent="0.3">
      <c r="A86" s="4"/>
      <c r="G86" s="43" t="s">
        <v>195</v>
      </c>
      <c r="H86" s="44"/>
      <c r="I86" s="45"/>
      <c r="J86" s="44"/>
      <c r="K86" s="44"/>
    </row>
    <row r="87" spans="1:11" ht="15.6" x14ac:dyDescent="0.3">
      <c r="A87" s="4"/>
      <c r="G87" s="46" t="s">
        <v>32</v>
      </c>
      <c r="H87" s="47">
        <v>0</v>
      </c>
      <c r="I87" s="46" t="s">
        <v>175</v>
      </c>
      <c r="J87" s="44"/>
      <c r="K87" s="44"/>
    </row>
    <row r="88" spans="1:11" ht="15.6" x14ac:dyDescent="0.3">
      <c r="A88" s="4"/>
      <c r="G88" s="44"/>
      <c r="H88" s="44"/>
      <c r="I88" s="44"/>
      <c r="J88" s="44"/>
      <c r="K88" s="44"/>
    </row>
    <row r="89" spans="1:11" x14ac:dyDescent="0.3">
      <c r="G89" s="48" t="s">
        <v>60</v>
      </c>
      <c r="H89" s="47">
        <f>H87+H84</f>
        <v>6063</v>
      </c>
      <c r="I89" s="46" t="s">
        <v>175</v>
      </c>
      <c r="J89" s="44"/>
      <c r="K89" s="44"/>
    </row>
    <row r="96" spans="1:11" x14ac:dyDescent="0.3">
      <c r="A96" s="1" t="s">
        <v>76</v>
      </c>
    </row>
    <row r="98" spans="1:8" x14ac:dyDescent="0.3">
      <c r="A98" s="5" t="s">
        <v>77</v>
      </c>
    </row>
    <row r="99" spans="1:8" x14ac:dyDescent="0.3">
      <c r="A99" s="5" t="s">
        <v>83</v>
      </c>
    </row>
    <row r="101" spans="1:8" x14ac:dyDescent="0.3">
      <c r="C101" s="8">
        <f>J84</f>
        <v>3575.7083333333335</v>
      </c>
      <c r="D101" s="80" t="s">
        <v>78</v>
      </c>
      <c r="E101" s="81">
        <f>C101/C102</f>
        <v>10.070841808793618</v>
      </c>
      <c r="F101" s="82" t="str">
        <f>IF(E101&gt;=2,"Pasa por volteo!","No pasa!")</f>
        <v>Pasa por volteo!</v>
      </c>
      <c r="G101" s="82"/>
      <c r="H101" s="82"/>
    </row>
    <row r="102" spans="1:8" x14ac:dyDescent="0.3">
      <c r="C102" s="51">
        <f>B70</f>
        <v>355.05555555555549</v>
      </c>
      <c r="D102" s="80"/>
      <c r="E102" s="81"/>
      <c r="F102" s="82"/>
      <c r="G102" s="82"/>
      <c r="H102" s="82"/>
    </row>
    <row r="103" spans="1:8" x14ac:dyDescent="0.3">
      <c r="C103" s="63"/>
      <c r="D103" s="60"/>
      <c r="E103" s="61"/>
      <c r="F103" s="62"/>
      <c r="G103" s="62"/>
      <c r="H103" s="62"/>
    </row>
    <row r="105" spans="1:8" x14ac:dyDescent="0.3">
      <c r="A105" s="1" t="s">
        <v>79</v>
      </c>
    </row>
    <row r="107" spans="1:8" x14ac:dyDescent="0.3">
      <c r="A107" s="5" t="s">
        <v>81</v>
      </c>
    </row>
    <row r="108" spans="1:8" x14ac:dyDescent="0.3">
      <c r="A108" s="5" t="s">
        <v>82</v>
      </c>
    </row>
    <row r="109" spans="1:8" x14ac:dyDescent="0.3">
      <c r="A109" s="5" t="s">
        <v>80</v>
      </c>
    </row>
    <row r="110" spans="1:8" x14ac:dyDescent="0.3">
      <c r="A110" s="5" t="s">
        <v>84</v>
      </c>
    </row>
    <row r="112" spans="1:8" x14ac:dyDescent="0.3">
      <c r="C112" s="83" t="s">
        <v>78</v>
      </c>
      <c r="D112" s="8">
        <f>H89*B9</f>
        <v>3940.9500000000003</v>
      </c>
      <c r="E112" s="83" t="s">
        <v>78</v>
      </c>
      <c r="F112" s="81">
        <f>D112/D113</f>
        <v>7.431081081081083</v>
      </c>
      <c r="H112" s="41"/>
    </row>
    <row r="113" spans="1:8" x14ac:dyDescent="0.3">
      <c r="C113" s="83"/>
      <c r="D113" s="49">
        <f>J55-J56</f>
        <v>530.33333333333326</v>
      </c>
      <c r="E113" s="83"/>
      <c r="F113" s="81"/>
      <c r="G113" s="41" t="str">
        <f>IF(F112&gt;=1.5,"Pasa por deslizamiento!","No pasa!")</f>
        <v>Pasa por deslizamiento!</v>
      </c>
      <c r="H113" s="41"/>
    </row>
    <row r="114" spans="1:8" x14ac:dyDescent="0.3">
      <c r="C114" s="64"/>
      <c r="D114" s="59"/>
      <c r="E114" s="64"/>
      <c r="F114" s="61"/>
      <c r="G114" s="41"/>
      <c r="H114" s="41"/>
    </row>
    <row r="116" spans="1:8" x14ac:dyDescent="0.3">
      <c r="A116" s="1" t="s">
        <v>85</v>
      </c>
    </row>
    <row r="118" spans="1:8" x14ac:dyDescent="0.3">
      <c r="A118" s="5" t="s">
        <v>94</v>
      </c>
    </row>
    <row r="119" spans="1:8" x14ac:dyDescent="0.3">
      <c r="A119" s="5" t="s">
        <v>90</v>
      </c>
    </row>
    <row r="120" spans="1:8" x14ac:dyDescent="0.3">
      <c r="A120" s="5" t="s">
        <v>91</v>
      </c>
    </row>
    <row r="121" spans="1:8" x14ac:dyDescent="0.3">
      <c r="A121" s="5" t="s">
        <v>92</v>
      </c>
    </row>
    <row r="122" spans="1:8" x14ac:dyDescent="0.3">
      <c r="A122" s="5" t="s">
        <v>93</v>
      </c>
    </row>
    <row r="127" spans="1:8" ht="15.6" x14ac:dyDescent="0.35">
      <c r="C127" s="75" t="s">
        <v>196</v>
      </c>
      <c r="D127" s="75"/>
      <c r="E127" s="56">
        <f>F42/6</f>
        <v>0.16666666666666666</v>
      </c>
      <c r="F127" s="1" t="s">
        <v>34</v>
      </c>
    </row>
    <row r="129" spans="6:12" x14ac:dyDescent="0.3">
      <c r="H129" s="5" t="s">
        <v>86</v>
      </c>
    </row>
    <row r="131" spans="6:12" ht="15.6" x14ac:dyDescent="0.35">
      <c r="H131" s="5" t="s">
        <v>87</v>
      </c>
    </row>
    <row r="133" spans="6:12" ht="15.6" x14ac:dyDescent="0.35">
      <c r="F133" s="5" t="s">
        <v>88</v>
      </c>
    </row>
    <row r="134" spans="6:12" x14ac:dyDescent="0.3">
      <c r="J134" s="15"/>
    </row>
    <row r="135" spans="6:12" x14ac:dyDescent="0.3">
      <c r="H135" s="76" t="s">
        <v>78</v>
      </c>
      <c r="I135" s="14">
        <f>J84</f>
        <v>3575.7083333333335</v>
      </c>
      <c r="J135" s="76" t="s">
        <v>78</v>
      </c>
      <c r="K135" s="77">
        <f>I135/I136</f>
        <v>0.58975892022651055</v>
      </c>
      <c r="L135" s="79" t="s">
        <v>34</v>
      </c>
    </row>
    <row r="136" spans="6:12" x14ac:dyDescent="0.3">
      <c r="H136" s="76"/>
      <c r="I136" s="10">
        <f>H84</f>
        <v>6063</v>
      </c>
      <c r="J136" s="76"/>
      <c r="K136" s="77"/>
      <c r="L136" s="79"/>
    </row>
    <row r="138" spans="6:12" ht="15.6" x14ac:dyDescent="0.35">
      <c r="F138" s="5" t="s">
        <v>95</v>
      </c>
    </row>
    <row r="139" spans="6:12" x14ac:dyDescent="0.3">
      <c r="F139" s="5" t="s">
        <v>89</v>
      </c>
    </row>
    <row r="141" spans="6:12" x14ac:dyDescent="0.3">
      <c r="I141" s="52" t="s">
        <v>78</v>
      </c>
      <c r="J141" s="51">
        <f>(B70/H89)-K135+(F42/2)</f>
        <v>-3.1197885168691708E-2</v>
      </c>
      <c r="K141" s="1" t="s">
        <v>34</v>
      </c>
    </row>
    <row r="144" spans="6:12" x14ac:dyDescent="0.3">
      <c r="G144" s="5" t="s">
        <v>96</v>
      </c>
    </row>
    <row r="145" spans="7:11" x14ac:dyDescent="0.3">
      <c r="G145" s="5" t="s">
        <v>97</v>
      </c>
    </row>
    <row r="147" spans="7:11" ht="15.6" x14ac:dyDescent="0.35">
      <c r="G147" s="1" t="s">
        <v>99</v>
      </c>
      <c r="H147" s="51">
        <f>J141</f>
        <v>-3.1197885168691708E-2</v>
      </c>
      <c r="I147" s="18" t="s">
        <v>98</v>
      </c>
      <c r="J147" s="55">
        <f>E127</f>
        <v>0.16666666666666666</v>
      </c>
      <c r="K147" s="17" t="str">
        <f>IF(H147&lt;=J147,"Cumple con la condición!","No pasa!")</f>
        <v>Cumple con la condición!</v>
      </c>
    </row>
    <row r="162" spans="1:7" x14ac:dyDescent="0.3">
      <c r="A162" s="1" t="s">
        <v>103</v>
      </c>
    </row>
    <row r="168" spans="1:7" x14ac:dyDescent="0.3">
      <c r="A168" s="5" t="s">
        <v>100</v>
      </c>
    </row>
    <row r="169" spans="1:7" x14ac:dyDescent="0.3">
      <c r="A169" s="19"/>
      <c r="B169" s="20"/>
      <c r="D169" s="17"/>
    </row>
    <row r="170" spans="1:7" x14ac:dyDescent="0.3">
      <c r="A170" s="19"/>
      <c r="B170" s="20"/>
      <c r="D170" s="17"/>
    </row>
    <row r="171" spans="1:7" ht="16.8" x14ac:dyDescent="0.35">
      <c r="A171" s="19"/>
      <c r="B171" s="20"/>
      <c r="D171" s="18" t="s">
        <v>101</v>
      </c>
      <c r="E171" s="20">
        <f>(H89/(F42*100*100))*(1+((6*H147)/(F42*100)))</f>
        <v>0.6051650833333333</v>
      </c>
      <c r="G171" s="5" t="s">
        <v>22</v>
      </c>
    </row>
    <row r="172" spans="1:7" ht="16.8" x14ac:dyDescent="0.35">
      <c r="A172" s="19"/>
      <c r="B172" s="20"/>
      <c r="D172" s="18" t="s">
        <v>102</v>
      </c>
      <c r="E172" s="20">
        <f>(H89/(F42*100*100))*(1-((6*H147)/(F42*100)))</f>
        <v>0.6074349166666666</v>
      </c>
      <c r="G172" s="5" t="s">
        <v>22</v>
      </c>
    </row>
    <row r="173" spans="1:7" x14ac:dyDescent="0.3">
      <c r="A173" s="19"/>
      <c r="B173" s="20"/>
      <c r="D173" s="17"/>
    </row>
    <row r="174" spans="1:7" x14ac:dyDescent="0.3">
      <c r="A174" s="19"/>
      <c r="B174" s="20"/>
      <c r="D174" s="17" t="str">
        <f>IF(E172&gt;=0,"No se generan tensiones en la Losa!","Se generan tensiones en la Losa!")</f>
        <v>No se generan tensiones en la Losa!</v>
      </c>
    </row>
    <row r="175" spans="1:7" x14ac:dyDescent="0.3">
      <c r="A175" s="19"/>
      <c r="B175" s="20"/>
      <c r="D175" s="17"/>
    </row>
    <row r="176" spans="1:7" x14ac:dyDescent="0.3">
      <c r="A176" s="19"/>
      <c r="B176" s="20"/>
      <c r="D176" s="17"/>
    </row>
    <row r="177" spans="1:9" x14ac:dyDescent="0.3">
      <c r="A177" s="19"/>
      <c r="B177" s="20"/>
      <c r="D177" s="17"/>
    </row>
    <row r="178" spans="1:9" x14ac:dyDescent="0.3">
      <c r="A178" s="19"/>
      <c r="B178" s="20"/>
      <c r="D178" s="17"/>
    </row>
    <row r="179" spans="1:9" x14ac:dyDescent="0.3">
      <c r="A179" s="19"/>
      <c r="B179" s="20"/>
      <c r="D179" s="17"/>
    </row>
    <row r="180" spans="1:9" x14ac:dyDescent="0.3">
      <c r="A180" s="19"/>
      <c r="B180" s="20"/>
      <c r="D180" s="17"/>
    </row>
    <row r="181" spans="1:9" x14ac:dyDescent="0.3">
      <c r="A181" s="19"/>
      <c r="B181" s="20"/>
      <c r="D181" s="17"/>
    </row>
    <row r="182" spans="1:9" x14ac:dyDescent="0.3">
      <c r="A182" s="19"/>
      <c r="B182" s="20"/>
      <c r="D182" s="17"/>
    </row>
    <row r="183" spans="1:9" x14ac:dyDescent="0.3">
      <c r="A183" s="19"/>
      <c r="B183" s="20"/>
      <c r="D183" s="17"/>
    </row>
    <row r="184" spans="1:9" x14ac:dyDescent="0.3">
      <c r="A184" s="19"/>
      <c r="B184" s="20"/>
      <c r="D184" s="17"/>
    </row>
    <row r="185" spans="1:9" x14ac:dyDescent="0.3">
      <c r="A185" s="19"/>
      <c r="B185" s="20"/>
      <c r="D185" s="17"/>
    </row>
    <row r="186" spans="1:9" x14ac:dyDescent="0.3">
      <c r="A186" s="5" t="s">
        <v>142</v>
      </c>
    </row>
    <row r="188" spans="1:9" ht="16.8" x14ac:dyDescent="0.35">
      <c r="A188" s="56" t="s">
        <v>9</v>
      </c>
      <c r="B188" s="56">
        <f>B8</f>
        <v>1</v>
      </c>
      <c r="C188" s="1" t="s">
        <v>143</v>
      </c>
      <c r="D188" s="18" t="s">
        <v>123</v>
      </c>
      <c r="E188" s="18" t="s">
        <v>101</v>
      </c>
      <c r="F188" s="68">
        <f>E172</f>
        <v>0.6074349166666666</v>
      </c>
      <c r="G188" s="68"/>
      <c r="H188" s="1" t="s">
        <v>143</v>
      </c>
      <c r="I188" s="17" t="str">
        <f>IF(B188&gt;=F188,"La capacidad de carga no es sobrepasada!","La capacidad de carga es sobrepasada!")</f>
        <v>La capacidad de carga no es sobrepasada!</v>
      </c>
    </row>
    <row r="190" spans="1:9" x14ac:dyDescent="0.3">
      <c r="A190" s="1" t="s">
        <v>144</v>
      </c>
    </row>
    <row r="192" spans="1:9" x14ac:dyDescent="0.3">
      <c r="A192" s="5" t="s">
        <v>104</v>
      </c>
    </row>
    <row r="195" spans="1:11" ht="15.6" x14ac:dyDescent="0.35">
      <c r="A195" s="5" t="s">
        <v>105</v>
      </c>
      <c r="D195" s="56" t="s">
        <v>53</v>
      </c>
      <c r="E195" s="67">
        <f>J55</f>
        <v>533.33333333333326</v>
      </c>
      <c r="F195" s="67"/>
      <c r="G195" s="5" t="s">
        <v>51</v>
      </c>
    </row>
    <row r="196" spans="1:11" ht="15.6" x14ac:dyDescent="0.35">
      <c r="D196" s="56" t="s">
        <v>54</v>
      </c>
      <c r="E196" s="67">
        <f>J56</f>
        <v>3</v>
      </c>
      <c r="F196" s="67"/>
      <c r="G196" s="5" t="s">
        <v>51</v>
      </c>
    </row>
    <row r="198" spans="1:11" ht="15.6" x14ac:dyDescent="0.35">
      <c r="A198" s="5" t="s">
        <v>106</v>
      </c>
      <c r="D198" s="78" t="s">
        <v>109</v>
      </c>
      <c r="E198" s="78"/>
      <c r="F198" s="78"/>
      <c r="G198" s="5" t="s">
        <v>107</v>
      </c>
    </row>
    <row r="200" spans="1:11" ht="15.6" x14ac:dyDescent="0.35">
      <c r="B200" s="56" t="s">
        <v>108</v>
      </c>
      <c r="C200" s="51">
        <f>B70</f>
        <v>355.05555555555549</v>
      </c>
      <c r="D200" s="16" t="s">
        <v>64</v>
      </c>
    </row>
    <row r="202" spans="1:11" ht="15.6" x14ac:dyDescent="0.35">
      <c r="A202" s="28" t="s">
        <v>110</v>
      </c>
      <c r="D202" s="1" t="s">
        <v>111</v>
      </c>
      <c r="F202" s="1" t="s">
        <v>112</v>
      </c>
      <c r="G202" s="67">
        <f>B23*C200</f>
        <v>497.07777777777767</v>
      </c>
      <c r="H202" s="67"/>
      <c r="I202" s="16" t="s">
        <v>64</v>
      </c>
    </row>
    <row r="203" spans="1:11" x14ac:dyDescent="0.3">
      <c r="A203" s="1"/>
      <c r="D203" s="1"/>
      <c r="F203" s="1"/>
      <c r="G203" s="51"/>
      <c r="H203" s="51"/>
      <c r="I203" s="16"/>
      <c r="K203" s="54"/>
    </row>
    <row r="204" spans="1:11" x14ac:dyDescent="0.3">
      <c r="A204" s="28" t="s">
        <v>128</v>
      </c>
      <c r="D204" s="1"/>
      <c r="E204" s="50" t="s">
        <v>126</v>
      </c>
      <c r="F204" s="56">
        <v>5</v>
      </c>
      <c r="G204" s="51" t="s">
        <v>127</v>
      </c>
      <c r="H204" s="51"/>
      <c r="I204" s="16"/>
    </row>
    <row r="205" spans="1:11" x14ac:dyDescent="0.3">
      <c r="A205" s="28" t="s">
        <v>129</v>
      </c>
      <c r="D205" s="1"/>
      <c r="E205" s="50" t="s">
        <v>130</v>
      </c>
      <c r="F205" s="56">
        <f>(F36*100)-F204</f>
        <v>10</v>
      </c>
      <c r="G205" s="51" t="s">
        <v>127</v>
      </c>
      <c r="H205" s="51"/>
      <c r="I205" s="16"/>
    </row>
    <row r="206" spans="1:11" x14ac:dyDescent="0.3">
      <c r="A206" s="28"/>
      <c r="D206" s="1"/>
      <c r="F206" s="1"/>
      <c r="G206" s="51"/>
      <c r="H206" s="51"/>
      <c r="I206" s="16"/>
    </row>
    <row r="207" spans="1:11" x14ac:dyDescent="0.3">
      <c r="A207" s="28" t="s">
        <v>125</v>
      </c>
      <c r="D207" s="1"/>
      <c r="F207" s="1"/>
      <c r="G207" s="51"/>
      <c r="H207" s="51"/>
      <c r="I207" s="16"/>
    </row>
    <row r="208" spans="1:11" x14ac:dyDescent="0.3">
      <c r="A208" s="28"/>
      <c r="H208" s="56" t="s">
        <v>120</v>
      </c>
      <c r="I208" s="58">
        <f>1-SQRT(1-((2*G202*100)/(B24*100*(F205^2)*B18)))</f>
        <v>3.3034378734803638E-2</v>
      </c>
    </row>
    <row r="209" spans="1:15" x14ac:dyDescent="0.3">
      <c r="A209" s="28"/>
    </row>
    <row r="210" spans="1:15" x14ac:dyDescent="0.3">
      <c r="A210" s="28" t="s">
        <v>131</v>
      </c>
    </row>
    <row r="211" spans="1:15" x14ac:dyDescent="0.3">
      <c r="A211" s="28"/>
      <c r="H211" s="56" t="s">
        <v>32</v>
      </c>
      <c r="I211" s="58">
        <f>I208*(B18/B20)</f>
        <v>1.3371058059325283E-3</v>
      </c>
    </row>
    <row r="212" spans="1:15" x14ac:dyDescent="0.3">
      <c r="A212" s="28"/>
    </row>
    <row r="213" spans="1:15" x14ac:dyDescent="0.3">
      <c r="A213" s="28" t="s">
        <v>122</v>
      </c>
      <c r="B213" s="22"/>
      <c r="C213" s="22"/>
      <c r="D213" s="22"/>
    </row>
    <row r="214" spans="1:15" ht="15.6" x14ac:dyDescent="0.35">
      <c r="A214" s="21"/>
      <c r="B214" s="21"/>
      <c r="C214" s="21"/>
      <c r="D214" s="21"/>
      <c r="H214" s="56" t="s">
        <v>132</v>
      </c>
      <c r="I214" s="29">
        <f>(0.7*((B16)^(1/2)))/B20</f>
        <v>2.6352313834736491E-3</v>
      </c>
    </row>
    <row r="215" spans="1:15" x14ac:dyDescent="0.3">
      <c r="A215" s="21"/>
      <c r="B215" s="21"/>
      <c r="C215" s="21"/>
      <c r="D215" s="21"/>
    </row>
    <row r="216" spans="1:15" x14ac:dyDescent="0.3">
      <c r="A216" s="28" t="s">
        <v>133</v>
      </c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2"/>
      <c r="N216" s="22"/>
      <c r="O216" s="22"/>
    </row>
    <row r="217" spans="1:15" ht="15.6" x14ac:dyDescent="0.35">
      <c r="A217" s="28"/>
      <c r="C217" s="24"/>
      <c r="D217" s="24"/>
      <c r="E217" s="21"/>
      <c r="F217" s="21"/>
      <c r="G217" s="21"/>
      <c r="H217" s="56" t="s">
        <v>134</v>
      </c>
      <c r="I217" s="29">
        <f>(4800/(6000+B20))*(B18/B20)</f>
        <v>1.9047619047619049E-2</v>
      </c>
      <c r="J217" s="29"/>
      <c r="K217" s="29"/>
      <c r="L217" s="30"/>
      <c r="M217" s="22"/>
      <c r="N217" s="22"/>
      <c r="O217" s="22"/>
    </row>
    <row r="218" spans="1:15" x14ac:dyDescent="0.3">
      <c r="A218" s="23"/>
      <c r="B218" s="26"/>
      <c r="C218" s="21"/>
      <c r="D218" s="21"/>
      <c r="E218" s="21"/>
      <c r="F218" s="21"/>
      <c r="G218" s="21"/>
      <c r="H218" s="26"/>
      <c r="I218" s="26"/>
      <c r="J218" s="71"/>
      <c r="K218" s="71"/>
      <c r="L218" s="26"/>
      <c r="M218" s="22"/>
      <c r="N218" s="22"/>
      <c r="O218" s="22"/>
    </row>
    <row r="219" spans="1:15" x14ac:dyDescent="0.3">
      <c r="A219" s="28" t="s">
        <v>135</v>
      </c>
      <c r="B219" s="26"/>
      <c r="C219" s="21"/>
      <c r="D219" s="21"/>
      <c r="E219" s="21"/>
      <c r="F219" s="21"/>
      <c r="G219" s="21"/>
      <c r="H219" s="26"/>
      <c r="I219" s="26"/>
      <c r="J219" s="57"/>
      <c r="K219" s="57"/>
      <c r="L219" s="26"/>
      <c r="M219" s="22"/>
      <c r="N219" s="22"/>
      <c r="O219" s="22"/>
    </row>
    <row r="220" spans="1:15" ht="15.6" x14ac:dyDescent="0.35">
      <c r="A220" s="23"/>
      <c r="B220" s="26"/>
      <c r="C220" s="21"/>
      <c r="D220" s="21"/>
      <c r="E220" s="21"/>
      <c r="F220" s="21"/>
      <c r="G220" s="21"/>
      <c r="H220" s="56" t="s">
        <v>124</v>
      </c>
      <c r="I220" s="29">
        <f>0.75*I217</f>
        <v>1.4285714285714287E-2</v>
      </c>
      <c r="J220" s="57"/>
      <c r="K220" s="57"/>
      <c r="L220" s="26"/>
      <c r="M220" s="22"/>
      <c r="N220" s="22"/>
      <c r="O220" s="22"/>
    </row>
    <row r="221" spans="1:15" x14ac:dyDescent="0.3">
      <c r="A221" s="23"/>
      <c r="B221" s="26"/>
      <c r="C221" s="21"/>
      <c r="D221" s="21"/>
      <c r="E221" s="21"/>
      <c r="F221" s="21"/>
      <c r="G221" s="21"/>
      <c r="H221" s="26"/>
      <c r="I221" s="26"/>
      <c r="J221" s="57"/>
      <c r="K221" s="57"/>
      <c r="L221" s="26"/>
      <c r="M221" s="22"/>
      <c r="N221" s="22"/>
      <c r="O221" s="22"/>
    </row>
    <row r="222" spans="1:15" x14ac:dyDescent="0.3">
      <c r="A222" s="28" t="s">
        <v>137</v>
      </c>
      <c r="B222" s="26"/>
      <c r="C222" s="21"/>
      <c r="D222" s="21"/>
      <c r="E222" s="21"/>
      <c r="F222" s="21"/>
      <c r="G222" s="21"/>
      <c r="H222" s="26"/>
      <c r="J222" s="57"/>
      <c r="K222" s="57"/>
      <c r="L222" s="26"/>
      <c r="M222" s="22"/>
      <c r="N222" s="22"/>
      <c r="O222" s="22"/>
    </row>
    <row r="223" spans="1:15" x14ac:dyDescent="0.3">
      <c r="A223" s="28"/>
      <c r="B223" s="26"/>
      <c r="C223" s="21"/>
      <c r="D223" s="21"/>
      <c r="E223" s="21"/>
      <c r="F223" s="21"/>
      <c r="G223" s="21"/>
      <c r="H223" s="26"/>
      <c r="I223" s="26"/>
      <c r="J223" s="57"/>
      <c r="K223" s="57"/>
      <c r="L223" s="26"/>
      <c r="M223" s="22"/>
      <c r="N223" s="22"/>
      <c r="O223" s="22"/>
    </row>
    <row r="224" spans="1:15" ht="15.6" x14ac:dyDescent="0.35">
      <c r="A224" s="27" t="s">
        <v>136</v>
      </c>
      <c r="B224" s="26"/>
      <c r="C224" s="31">
        <f>I214</f>
        <v>2.6352313834736491E-3</v>
      </c>
      <c r="D224" s="33" t="s">
        <v>98</v>
      </c>
      <c r="E224" s="73">
        <f>I211</f>
        <v>1.3371058059325283E-3</v>
      </c>
      <c r="F224" s="73"/>
      <c r="G224" s="73"/>
      <c r="H224" s="32" t="s">
        <v>98</v>
      </c>
      <c r="I224" s="34">
        <f>I220</f>
        <v>1.4285714285714287E-2</v>
      </c>
      <c r="J224" s="57"/>
      <c r="K224" s="57"/>
      <c r="L224" s="26"/>
      <c r="M224" s="22"/>
      <c r="N224" s="22"/>
      <c r="O224" s="22"/>
    </row>
    <row r="225" spans="1:15" x14ac:dyDescent="0.3">
      <c r="A225" s="28"/>
      <c r="B225" s="26"/>
      <c r="C225" s="21"/>
      <c r="D225" s="21"/>
      <c r="E225" s="21"/>
      <c r="F225" s="21"/>
      <c r="G225" s="21"/>
      <c r="H225" s="26"/>
      <c r="I225" s="26"/>
      <c r="J225" s="57"/>
      <c r="K225" s="57"/>
      <c r="L225" s="26"/>
      <c r="M225" s="22"/>
      <c r="N225" s="22"/>
      <c r="O225" s="22"/>
    </row>
    <row r="226" spans="1:15" x14ac:dyDescent="0.3">
      <c r="A226" s="1" t="s">
        <v>138</v>
      </c>
      <c r="B226" s="21"/>
      <c r="C226" s="21"/>
      <c r="D226" s="58">
        <f>IF(I220&lt;I211,"Aumentar peralte de muro",IF(I211&gt;I214,I211,I214))</f>
        <v>2.6352313834736491E-3</v>
      </c>
      <c r="E226" s="21"/>
      <c r="F226" s="21"/>
      <c r="G226" s="21"/>
      <c r="H226" s="26"/>
      <c r="I226" s="72"/>
      <c r="J226" s="72"/>
      <c r="K226" s="57"/>
      <c r="L226" s="25"/>
      <c r="M226" s="22"/>
      <c r="N226" s="22"/>
      <c r="O226" s="22"/>
    </row>
    <row r="227" spans="1:15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2"/>
      <c r="N227" s="22"/>
      <c r="O227" s="22"/>
    </row>
    <row r="228" spans="1:15" x14ac:dyDescent="0.3">
      <c r="A228" s="5" t="s">
        <v>139</v>
      </c>
    </row>
    <row r="230" spans="1:15" x14ac:dyDescent="0.3">
      <c r="A230" s="5" t="s">
        <v>140</v>
      </c>
      <c r="I230" s="54" t="s">
        <v>78</v>
      </c>
      <c r="J230" s="55">
        <f>D226*(B20/B18)</f>
        <v>6.5105716532878388E-2</v>
      </c>
    </row>
    <row r="232" spans="1:15" x14ac:dyDescent="0.3">
      <c r="D232" s="56" t="s">
        <v>121</v>
      </c>
      <c r="E232" s="67">
        <f>B24*100*((F205^2)/100)*B18*J230*(1-(0.5*J230))</f>
        <v>963.69099236480406</v>
      </c>
      <c r="F232" s="67"/>
      <c r="G232" s="69" t="s">
        <v>64</v>
      </c>
      <c r="H232" s="69"/>
    </row>
    <row r="234" spans="1:15" x14ac:dyDescent="0.3">
      <c r="B234" s="1" t="s">
        <v>141</v>
      </c>
      <c r="C234" s="16">
        <f>E232</f>
        <v>963.69099236480406</v>
      </c>
      <c r="D234" s="18" t="s">
        <v>123</v>
      </c>
      <c r="E234" s="67">
        <f>G202</f>
        <v>497.07777777777767</v>
      </c>
      <c r="F234" s="67"/>
      <c r="H234" s="17" t="str">
        <f>IF(C234&gt;=E234,"Ok!","No pasa, aumentar peralte!")</f>
        <v>Ok!</v>
      </c>
    </row>
    <row r="235" spans="1:15" ht="6.6" customHeight="1" x14ac:dyDescent="0.3"/>
    <row r="236" spans="1:15" ht="16.2" x14ac:dyDescent="0.3">
      <c r="A236" s="1" t="s">
        <v>154</v>
      </c>
    </row>
    <row r="238" spans="1:15" ht="16.2" x14ac:dyDescent="0.3">
      <c r="B238" s="7" t="s">
        <v>155</v>
      </c>
      <c r="C238" s="51">
        <f>D226*100*F205</f>
        <v>2.6352313834736489</v>
      </c>
      <c r="D238" s="1" t="s">
        <v>156</v>
      </c>
    </row>
    <row r="240" spans="1:15" x14ac:dyDescent="0.3">
      <c r="A240" s="1" t="s">
        <v>145</v>
      </c>
    </row>
    <row r="242" spans="1:12" x14ac:dyDescent="0.3">
      <c r="A242" s="70" t="s">
        <v>147</v>
      </c>
      <c r="B242" s="70" t="s">
        <v>152</v>
      </c>
      <c r="C242" s="70" t="s">
        <v>153</v>
      </c>
    </row>
    <row r="243" spans="1:12" x14ac:dyDescent="0.3">
      <c r="A243" s="70"/>
      <c r="B243" s="70"/>
      <c r="C243" s="70"/>
    </row>
    <row r="244" spans="1:12" x14ac:dyDescent="0.3">
      <c r="A244" s="35" t="s">
        <v>146</v>
      </c>
      <c r="B244" s="36">
        <v>0.71</v>
      </c>
      <c r="C244" s="37">
        <f>100/($C$238/B244)</f>
        <v>26.942605664634595</v>
      </c>
    </row>
    <row r="245" spans="1:12" x14ac:dyDescent="0.3">
      <c r="A245" s="35" t="s">
        <v>148</v>
      </c>
      <c r="B245" s="36">
        <v>1.27</v>
      </c>
      <c r="C245" s="37">
        <f>100/($C$238/B245)</f>
        <v>48.193111540966107</v>
      </c>
    </row>
    <row r="246" spans="1:12" x14ac:dyDescent="0.3">
      <c r="A246" s="35" t="s">
        <v>149</v>
      </c>
      <c r="B246" s="36">
        <v>1.98</v>
      </c>
      <c r="C246" s="37">
        <f t="shared" ref="C246:C248" si="1">100/($C$238/B246)</f>
        <v>75.135717205600713</v>
      </c>
    </row>
    <row r="247" spans="1:12" x14ac:dyDescent="0.3">
      <c r="A247" s="35" t="s">
        <v>150</v>
      </c>
      <c r="B247" s="36">
        <v>2.85</v>
      </c>
      <c r="C247" s="37">
        <f t="shared" si="1"/>
        <v>108.1498959777586</v>
      </c>
    </row>
    <row r="248" spans="1:12" x14ac:dyDescent="0.3">
      <c r="A248" s="35" t="s">
        <v>151</v>
      </c>
      <c r="B248" s="36">
        <v>5.08</v>
      </c>
      <c r="C248" s="37">
        <f t="shared" si="1"/>
        <v>192.77244616386443</v>
      </c>
    </row>
    <row r="250" spans="1:12" x14ac:dyDescent="0.3">
      <c r="A250" s="1" t="s">
        <v>170</v>
      </c>
    </row>
    <row r="252" spans="1:12" ht="15.6" x14ac:dyDescent="0.35">
      <c r="A252" s="5" t="s">
        <v>158</v>
      </c>
      <c r="D252" s="1" t="s">
        <v>159</v>
      </c>
      <c r="F252" s="5" t="s">
        <v>160</v>
      </c>
      <c r="J252" s="56" t="s">
        <v>157</v>
      </c>
      <c r="K252" s="51">
        <f>B23*J55-J56</f>
        <v>743.66666666666652</v>
      </c>
      <c r="L252" s="56" t="s">
        <v>51</v>
      </c>
    </row>
    <row r="253" spans="1:12" x14ac:dyDescent="0.3">
      <c r="D253" s="1"/>
      <c r="J253" s="56"/>
      <c r="K253" s="51"/>
      <c r="L253" s="56"/>
    </row>
    <row r="254" spans="1:12" x14ac:dyDescent="0.3">
      <c r="A254" s="5" t="s">
        <v>163</v>
      </c>
      <c r="D254" s="1"/>
      <c r="J254" s="56"/>
      <c r="K254" s="51"/>
      <c r="L254" s="56"/>
    </row>
    <row r="255" spans="1:12" x14ac:dyDescent="0.3">
      <c r="A255" s="1" t="s">
        <v>164</v>
      </c>
      <c r="D255" s="1"/>
      <c r="E255" s="1" t="s">
        <v>165</v>
      </c>
      <c r="J255" s="56"/>
      <c r="K255" s="51"/>
      <c r="L255" s="56"/>
    </row>
    <row r="256" spans="1:12" x14ac:dyDescent="0.3">
      <c r="D256" s="1"/>
      <c r="J256" s="56"/>
      <c r="K256" s="51"/>
      <c r="L256" s="56"/>
    </row>
    <row r="257" spans="1:12" x14ac:dyDescent="0.3">
      <c r="D257" s="1"/>
      <c r="J257" s="56"/>
      <c r="K257" s="51"/>
      <c r="L257" s="56"/>
    </row>
    <row r="258" spans="1:12" x14ac:dyDescent="0.3">
      <c r="A258" s="56" t="s">
        <v>166</v>
      </c>
      <c r="B258" s="51">
        <f>B25*100*F205*(0.2+(20*D226))*SQRT(B17)</f>
        <v>2859.0264937968964</v>
      </c>
      <c r="C258" s="1" t="s">
        <v>51</v>
      </c>
      <c r="D258" s="1"/>
      <c r="E258" s="1" t="s">
        <v>166</v>
      </c>
      <c r="F258" s="67">
        <f>0.5*B25*100*F205*SQRT(B17)</f>
        <v>5656.8542494923804</v>
      </c>
      <c r="G258" s="67"/>
      <c r="H258" s="1" t="s">
        <v>51</v>
      </c>
      <c r="J258" s="56"/>
      <c r="K258" s="51"/>
      <c r="L258" s="56"/>
    </row>
    <row r="259" spans="1:12" x14ac:dyDescent="0.3">
      <c r="D259" s="1"/>
      <c r="J259" s="56"/>
      <c r="K259" s="51"/>
      <c r="L259" s="56"/>
    </row>
    <row r="260" spans="1:12" x14ac:dyDescent="0.3">
      <c r="A260" s="1" t="s">
        <v>167</v>
      </c>
      <c r="D260" s="56" t="s">
        <v>166</v>
      </c>
      <c r="E260" s="67">
        <f>IF(D226&lt;=0.0015,B258,F258)</f>
        <v>5656.8542494923804</v>
      </c>
      <c r="F260" s="67"/>
      <c r="G260" s="1" t="s">
        <v>51</v>
      </c>
      <c r="J260" s="56"/>
      <c r="K260" s="51"/>
      <c r="L260" s="56"/>
    </row>
    <row r="262" spans="1:12" x14ac:dyDescent="0.3">
      <c r="A262" s="5" t="s">
        <v>168</v>
      </c>
      <c r="H262" s="1" t="s">
        <v>169</v>
      </c>
    </row>
    <row r="264" spans="1:12" x14ac:dyDescent="0.3">
      <c r="A264" s="56" t="s">
        <v>157</v>
      </c>
      <c r="B264" s="51">
        <f>K252</f>
        <v>743.66666666666652</v>
      </c>
      <c r="C264" s="18" t="s">
        <v>98</v>
      </c>
      <c r="D264" s="56" t="s">
        <v>166</v>
      </c>
      <c r="E264" s="67">
        <f>E260</f>
        <v>5656.8542494923804</v>
      </c>
      <c r="F264" s="67"/>
      <c r="H264" s="17" t="str">
        <f>IF(B264&lt;=E264,"Pasa por cortante!","No pasa, requiere refuerzo por cortante!")</f>
        <v>Pasa por cortante!</v>
      </c>
    </row>
    <row r="266" spans="1:12" x14ac:dyDescent="0.3">
      <c r="A266" s="1" t="s">
        <v>186</v>
      </c>
    </row>
    <row r="268" spans="1:12" x14ac:dyDescent="0.3">
      <c r="A268" s="1" t="s">
        <v>180</v>
      </c>
      <c r="B268" s="1">
        <f>(F37*F34*1*B19)</f>
        <v>600</v>
      </c>
      <c r="C268" s="1" t="s">
        <v>51</v>
      </c>
      <c r="D268" s="1" t="s">
        <v>177</v>
      </c>
      <c r="E268" s="1"/>
    </row>
    <row r="269" spans="1:12" x14ac:dyDescent="0.3">
      <c r="A269" s="1" t="s">
        <v>178</v>
      </c>
      <c r="B269" s="1">
        <f>B12*(F35+F34)</f>
        <v>400</v>
      </c>
      <c r="C269" s="1" t="s">
        <v>51</v>
      </c>
      <c r="D269" s="1" t="s">
        <v>179</v>
      </c>
      <c r="E269" s="1"/>
    </row>
    <row r="270" spans="1:12" x14ac:dyDescent="0.3">
      <c r="A270" s="1" t="s">
        <v>176</v>
      </c>
      <c r="B270" s="1">
        <f>(B268+B269)</f>
        <v>1000</v>
      </c>
      <c r="C270" s="1" t="s">
        <v>51</v>
      </c>
      <c r="D270" s="1" t="s">
        <v>181</v>
      </c>
      <c r="E270" s="1"/>
    </row>
    <row r="274" spans="1:9" ht="16.2" x14ac:dyDescent="0.3">
      <c r="E274" s="1" t="s">
        <v>171</v>
      </c>
      <c r="F274" s="74">
        <f>((F38+F39)/F42)*(E171-E172)</f>
        <v>-1.2484083333333174E-3</v>
      </c>
      <c r="G274" s="74"/>
      <c r="H274" s="1" t="s">
        <v>143</v>
      </c>
    </row>
    <row r="275" spans="1:9" ht="16.8" x14ac:dyDescent="0.35">
      <c r="E275" s="1" t="s">
        <v>172</v>
      </c>
      <c r="F275" s="74">
        <f>E171-E172+F274</f>
        <v>-3.5182416666666217E-3</v>
      </c>
      <c r="G275" s="74"/>
      <c r="H275" s="1" t="s">
        <v>143</v>
      </c>
    </row>
    <row r="276" spans="1:9" ht="15.6" x14ac:dyDescent="0.35">
      <c r="E276" s="1" t="s">
        <v>173</v>
      </c>
      <c r="F276" s="67">
        <f>((E171+E172)/2)*100*F37*100</f>
        <v>3031.5</v>
      </c>
      <c r="G276" s="67"/>
      <c r="H276" s="1" t="s">
        <v>51</v>
      </c>
    </row>
    <row r="277" spans="1:9" ht="15.6" x14ac:dyDescent="0.35">
      <c r="E277" s="1" t="s">
        <v>174</v>
      </c>
      <c r="F277" s="67">
        <f>(((F37*100)/3)*((E171+(2*F275))/(E171+F275))/100)</f>
        <v>0.1656920523738587</v>
      </c>
      <c r="G277" s="67"/>
      <c r="H277" s="1" t="s">
        <v>34</v>
      </c>
    </row>
    <row r="284" spans="1:9" x14ac:dyDescent="0.3">
      <c r="A284" s="5" t="s">
        <v>184</v>
      </c>
      <c r="H284" s="38"/>
      <c r="I284" s="38"/>
    </row>
    <row r="286" spans="1:9" x14ac:dyDescent="0.3">
      <c r="D286" s="7" t="s">
        <v>182</v>
      </c>
      <c r="E286" s="67">
        <f>(-(B270*(F37*F37)/2))+(F276*(F37-F277))</f>
        <v>888.45454322864737</v>
      </c>
      <c r="F286" s="67"/>
      <c r="G286" s="1" t="s">
        <v>64</v>
      </c>
    </row>
    <row r="287" spans="1:9" x14ac:dyDescent="0.3">
      <c r="B287" s="67"/>
      <c r="C287" s="67"/>
    </row>
    <row r="288" spans="1:9" x14ac:dyDescent="0.3">
      <c r="A288" s="5" t="s">
        <v>110</v>
      </c>
    </row>
    <row r="289" spans="1:11" x14ac:dyDescent="0.3">
      <c r="B289" s="1" t="s">
        <v>183</v>
      </c>
      <c r="D289" s="56" t="s">
        <v>112</v>
      </c>
      <c r="E289" s="67">
        <f>B23*E286</f>
        <v>1243.8363605201062</v>
      </c>
      <c r="F289" s="67"/>
      <c r="G289" s="1" t="s">
        <v>64</v>
      </c>
    </row>
    <row r="291" spans="1:11" x14ac:dyDescent="0.3">
      <c r="A291" s="1" t="s">
        <v>185</v>
      </c>
    </row>
    <row r="292" spans="1:11" x14ac:dyDescent="0.3">
      <c r="A292" s="28" t="s">
        <v>128</v>
      </c>
      <c r="D292" s="1"/>
      <c r="E292" s="50" t="s">
        <v>126</v>
      </c>
      <c r="F292" s="56">
        <v>5</v>
      </c>
      <c r="G292" s="51" t="s">
        <v>127</v>
      </c>
      <c r="H292" s="51"/>
      <c r="I292" s="16"/>
    </row>
    <row r="293" spans="1:11" x14ac:dyDescent="0.3">
      <c r="A293" s="28" t="s">
        <v>129</v>
      </c>
      <c r="D293" s="1"/>
      <c r="E293" s="50" t="s">
        <v>130</v>
      </c>
      <c r="F293" s="56">
        <f>(F34*100)-F292</f>
        <v>45</v>
      </c>
      <c r="G293" s="51" t="s">
        <v>127</v>
      </c>
      <c r="H293" s="51"/>
      <c r="I293" s="16"/>
    </row>
    <row r="294" spans="1:11" x14ac:dyDescent="0.3">
      <c r="A294" s="28"/>
      <c r="D294" s="1"/>
      <c r="F294" s="1"/>
      <c r="G294" s="51"/>
      <c r="H294" s="51"/>
      <c r="I294" s="16"/>
    </row>
    <row r="295" spans="1:11" x14ac:dyDescent="0.3">
      <c r="A295" s="28" t="s">
        <v>125</v>
      </c>
      <c r="D295" s="1"/>
      <c r="F295" s="1"/>
      <c r="G295" s="51"/>
      <c r="H295" s="51"/>
      <c r="I295" s="16"/>
    </row>
    <row r="296" spans="1:11" x14ac:dyDescent="0.3">
      <c r="A296" s="28"/>
      <c r="H296" s="56" t="s">
        <v>120</v>
      </c>
      <c r="I296" s="58">
        <f>1-SQRT(1-((2*E289*100)/(B24*100*(F293^2)*B18)))</f>
        <v>4.0227328763982051E-3</v>
      </c>
    </row>
    <row r="297" spans="1:11" x14ac:dyDescent="0.3">
      <c r="A297" s="28"/>
    </row>
    <row r="298" spans="1:11" x14ac:dyDescent="0.3">
      <c r="A298" s="28" t="s">
        <v>131</v>
      </c>
    </row>
    <row r="299" spans="1:11" x14ac:dyDescent="0.3">
      <c r="A299" s="28"/>
      <c r="H299" s="56" t="s">
        <v>32</v>
      </c>
      <c r="I299" s="58">
        <f>I296*(B18/B20)</f>
        <v>1.6282490213992735E-4</v>
      </c>
    </row>
    <row r="300" spans="1:11" x14ac:dyDescent="0.3">
      <c r="A300" s="28"/>
    </row>
    <row r="301" spans="1:11" x14ac:dyDescent="0.3">
      <c r="A301" s="28" t="s">
        <v>122</v>
      </c>
      <c r="B301" s="22"/>
      <c r="C301" s="22"/>
      <c r="D301" s="22"/>
    </row>
    <row r="302" spans="1:11" ht="15.6" x14ac:dyDescent="0.35">
      <c r="A302" s="21"/>
      <c r="B302" s="21"/>
      <c r="C302" s="21"/>
      <c r="D302" s="21"/>
      <c r="H302" s="56" t="s">
        <v>132</v>
      </c>
      <c r="I302" s="29">
        <f>(0.7*((B16)^(1/2)))/B20</f>
        <v>2.6352313834736491E-3</v>
      </c>
    </row>
    <row r="303" spans="1:11" x14ac:dyDescent="0.3">
      <c r="A303" s="21"/>
      <c r="B303" s="21"/>
      <c r="C303" s="21"/>
      <c r="D303" s="21"/>
    </row>
    <row r="304" spans="1:11" x14ac:dyDescent="0.3">
      <c r="A304" s="28" t="s">
        <v>133</v>
      </c>
      <c r="B304" s="21"/>
      <c r="C304" s="21"/>
      <c r="D304" s="21"/>
      <c r="E304" s="21"/>
      <c r="F304" s="21"/>
      <c r="G304" s="21"/>
      <c r="H304" s="21"/>
      <c r="I304" s="21"/>
      <c r="J304" s="21"/>
      <c r="K304" s="21"/>
    </row>
    <row r="305" spans="1:11" ht="15.6" x14ac:dyDescent="0.35">
      <c r="A305" s="28"/>
      <c r="C305" s="24"/>
      <c r="D305" s="24"/>
      <c r="E305" s="21"/>
      <c r="F305" s="21"/>
      <c r="G305" s="21"/>
      <c r="H305" s="56" t="s">
        <v>134</v>
      </c>
      <c r="I305" s="29">
        <f>(4800/(6000+B20))*(B18/B20)</f>
        <v>1.9047619047619049E-2</v>
      </c>
      <c r="J305" s="29"/>
      <c r="K305" s="29"/>
    </row>
    <row r="306" spans="1:11" x14ac:dyDescent="0.3">
      <c r="A306" s="23"/>
      <c r="B306" s="26"/>
      <c r="C306" s="21"/>
      <c r="D306" s="21"/>
      <c r="E306" s="21"/>
      <c r="F306" s="21"/>
      <c r="G306" s="21"/>
      <c r="H306" s="26"/>
      <c r="I306" s="26"/>
      <c r="J306" s="71"/>
      <c r="K306" s="71"/>
    </row>
    <row r="307" spans="1:11" x14ac:dyDescent="0.3">
      <c r="A307" s="28" t="s">
        <v>135</v>
      </c>
      <c r="B307" s="26"/>
      <c r="C307" s="21"/>
      <c r="D307" s="21"/>
      <c r="E307" s="21"/>
      <c r="F307" s="21"/>
      <c r="G307" s="21"/>
      <c r="H307" s="26"/>
      <c r="I307" s="26"/>
      <c r="J307" s="57"/>
      <c r="K307" s="57"/>
    </row>
    <row r="308" spans="1:11" ht="15.6" x14ac:dyDescent="0.35">
      <c r="A308" s="23"/>
      <c r="B308" s="26"/>
      <c r="C308" s="21"/>
      <c r="D308" s="21"/>
      <c r="E308" s="21"/>
      <c r="F308" s="21"/>
      <c r="G308" s="21"/>
      <c r="H308" s="56" t="s">
        <v>124</v>
      </c>
      <c r="I308" s="29">
        <f>0.75*I305</f>
        <v>1.4285714285714287E-2</v>
      </c>
      <c r="J308" s="57"/>
      <c r="K308" s="57"/>
    </row>
    <row r="309" spans="1:11" x14ac:dyDescent="0.3">
      <c r="A309" s="23"/>
      <c r="B309" s="26"/>
      <c r="C309" s="21"/>
      <c r="D309" s="21"/>
      <c r="E309" s="21"/>
      <c r="F309" s="21"/>
      <c r="G309" s="21"/>
      <c r="H309" s="26"/>
      <c r="I309" s="26"/>
      <c r="J309" s="57"/>
      <c r="K309" s="57"/>
    </row>
    <row r="310" spans="1:11" x14ac:dyDescent="0.3">
      <c r="A310" s="28" t="s">
        <v>137</v>
      </c>
      <c r="B310" s="26"/>
      <c r="C310" s="21"/>
      <c r="D310" s="21"/>
      <c r="E310" s="21"/>
      <c r="F310" s="21"/>
      <c r="G310" s="21"/>
      <c r="H310" s="26"/>
      <c r="J310" s="57"/>
      <c r="K310" s="57"/>
    </row>
    <row r="311" spans="1:11" x14ac:dyDescent="0.3">
      <c r="A311" s="28"/>
      <c r="B311" s="26"/>
      <c r="C311" s="21"/>
      <c r="D311" s="21"/>
      <c r="E311" s="21"/>
      <c r="F311" s="21"/>
      <c r="G311" s="21"/>
      <c r="H311" s="26"/>
      <c r="I311" s="26"/>
      <c r="J311" s="57"/>
      <c r="K311" s="57"/>
    </row>
    <row r="312" spans="1:11" ht="15.6" x14ac:dyDescent="0.35">
      <c r="A312" s="27" t="s">
        <v>136</v>
      </c>
      <c r="B312" s="26"/>
      <c r="C312" s="31">
        <f>I302</f>
        <v>2.6352313834736491E-3</v>
      </c>
      <c r="D312" s="33" t="s">
        <v>98</v>
      </c>
      <c r="E312" s="73">
        <f>I299</f>
        <v>1.6282490213992735E-4</v>
      </c>
      <c r="F312" s="73"/>
      <c r="G312" s="73"/>
      <c r="H312" s="32" t="s">
        <v>98</v>
      </c>
      <c r="I312" s="34">
        <f>I308</f>
        <v>1.4285714285714287E-2</v>
      </c>
      <c r="J312" s="57"/>
      <c r="K312" s="57"/>
    </row>
    <row r="313" spans="1:11" x14ac:dyDescent="0.3">
      <c r="A313" s="28"/>
      <c r="B313" s="26"/>
      <c r="C313" s="21"/>
      <c r="D313" s="21"/>
      <c r="E313" s="21"/>
      <c r="F313" s="21"/>
      <c r="G313" s="21"/>
      <c r="H313" s="26"/>
      <c r="I313" s="26"/>
      <c r="J313" s="57"/>
      <c r="K313" s="57"/>
    </row>
    <row r="314" spans="1:11" x14ac:dyDescent="0.3">
      <c r="A314" s="1" t="s">
        <v>138</v>
      </c>
      <c r="B314" s="21"/>
      <c r="C314" s="21"/>
      <c r="D314" s="42">
        <f>IF(I308&lt;I299,"Aumentar peralte de muro",IF(I299&gt;I302,I299,I302))</f>
        <v>2.6352313834736491E-3</v>
      </c>
      <c r="E314" s="21"/>
      <c r="F314" s="21"/>
      <c r="G314" s="21"/>
      <c r="H314" s="26"/>
      <c r="I314" s="72"/>
      <c r="J314" s="72"/>
      <c r="K314" s="57"/>
    </row>
    <row r="315" spans="1:1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</row>
    <row r="316" spans="1:11" x14ac:dyDescent="0.3">
      <c r="A316" s="5" t="s">
        <v>139</v>
      </c>
    </row>
    <row r="318" spans="1:11" x14ac:dyDescent="0.3">
      <c r="A318" s="5" t="s">
        <v>140</v>
      </c>
      <c r="I318" s="54" t="s">
        <v>78</v>
      </c>
      <c r="J318" s="39">
        <f>D314*(B20/B18)</f>
        <v>6.5105716532878388E-2</v>
      </c>
    </row>
    <row r="320" spans="1:11" x14ac:dyDescent="0.3">
      <c r="D320" s="56" t="s">
        <v>121</v>
      </c>
      <c r="E320" s="67">
        <f>B24*100*((F293^2)/100)*B18*J318*(1-(0.5*J318))</f>
        <v>19514.742595387284</v>
      </c>
      <c r="F320" s="67"/>
      <c r="G320" s="69" t="s">
        <v>64</v>
      </c>
      <c r="H320" s="69"/>
    </row>
    <row r="322" spans="1:8" x14ac:dyDescent="0.3">
      <c r="B322" s="1" t="s">
        <v>141</v>
      </c>
      <c r="C322" s="16">
        <f>E320</f>
        <v>19514.742595387284</v>
      </c>
      <c r="D322" s="18" t="s">
        <v>123</v>
      </c>
      <c r="E322" s="67">
        <f>E289</f>
        <v>1243.8363605201062</v>
      </c>
      <c r="F322" s="67"/>
      <c r="H322" s="17" t="str">
        <f>IF(C322&gt;=E322,"Ok!","No pasa, aumentar peralte!")</f>
        <v>Ok!</v>
      </c>
    </row>
    <row r="324" spans="1:8" ht="16.2" x14ac:dyDescent="0.3">
      <c r="A324" s="1" t="s">
        <v>154</v>
      </c>
    </row>
    <row r="325" spans="1:8" x14ac:dyDescent="0.3">
      <c r="A325" s="1"/>
    </row>
    <row r="327" spans="1:8" ht="16.2" x14ac:dyDescent="0.3">
      <c r="B327" s="7" t="s">
        <v>155</v>
      </c>
      <c r="C327" s="51">
        <f>D314*100*F293</f>
        <v>11.85854122563142</v>
      </c>
      <c r="D327" s="1" t="s">
        <v>156</v>
      </c>
    </row>
    <row r="329" spans="1:8" x14ac:dyDescent="0.3">
      <c r="A329" s="1" t="s">
        <v>197</v>
      </c>
    </row>
    <row r="331" spans="1:8" x14ac:dyDescent="0.3">
      <c r="A331" s="70" t="s">
        <v>147</v>
      </c>
      <c r="B331" s="70" t="s">
        <v>152</v>
      </c>
      <c r="C331" s="70" t="s">
        <v>153</v>
      </c>
    </row>
    <row r="332" spans="1:8" x14ac:dyDescent="0.3">
      <c r="A332" s="70"/>
      <c r="B332" s="70"/>
      <c r="C332" s="70"/>
    </row>
    <row r="333" spans="1:8" x14ac:dyDescent="0.3">
      <c r="A333" s="35" t="s">
        <v>146</v>
      </c>
      <c r="B333" s="36">
        <v>0.71</v>
      </c>
      <c r="C333" s="37">
        <f>100/($C$238/B333)</f>
        <v>26.942605664634595</v>
      </c>
    </row>
    <row r="334" spans="1:8" x14ac:dyDescent="0.3">
      <c r="A334" s="35" t="s">
        <v>148</v>
      </c>
      <c r="B334" s="36">
        <v>1.27</v>
      </c>
      <c r="C334" s="37">
        <f>100/($C$238/B334)</f>
        <v>48.193111540966107</v>
      </c>
    </row>
    <row r="335" spans="1:8" x14ac:dyDescent="0.3">
      <c r="A335" s="35" t="s">
        <v>149</v>
      </c>
      <c r="B335" s="36">
        <v>1.98</v>
      </c>
      <c r="C335" s="37">
        <f t="shared" ref="C335:C337" si="2">100/($C$238/B335)</f>
        <v>75.135717205600713</v>
      </c>
    </row>
    <row r="336" spans="1:8" x14ac:dyDescent="0.3">
      <c r="A336" s="35" t="s">
        <v>150</v>
      </c>
      <c r="B336" s="36">
        <v>2.85</v>
      </c>
      <c r="C336" s="37">
        <f t="shared" si="2"/>
        <v>108.1498959777586</v>
      </c>
    </row>
    <row r="337" spans="1:12" x14ac:dyDescent="0.3">
      <c r="A337" s="35" t="s">
        <v>151</v>
      </c>
      <c r="B337" s="36">
        <v>5.08</v>
      </c>
      <c r="C337" s="37">
        <f t="shared" si="2"/>
        <v>192.77244616386443</v>
      </c>
    </row>
    <row r="340" spans="1:12" x14ac:dyDescent="0.3">
      <c r="A340" s="1" t="s">
        <v>187</v>
      </c>
    </row>
    <row r="342" spans="1:12" ht="15.6" x14ac:dyDescent="0.35">
      <c r="A342" s="5" t="s">
        <v>158</v>
      </c>
      <c r="D342" s="1" t="s">
        <v>188</v>
      </c>
      <c r="F342" s="5" t="s">
        <v>160</v>
      </c>
      <c r="J342" s="56" t="s">
        <v>157</v>
      </c>
      <c r="K342" s="51">
        <v>10000</v>
      </c>
      <c r="L342" s="56" t="s">
        <v>51</v>
      </c>
    </row>
    <row r="343" spans="1:12" x14ac:dyDescent="0.3">
      <c r="D343" s="1"/>
      <c r="J343" s="56"/>
      <c r="K343" s="51"/>
      <c r="L343" s="56"/>
    </row>
    <row r="344" spans="1:12" x14ac:dyDescent="0.3">
      <c r="A344" s="1" t="s">
        <v>190</v>
      </c>
      <c r="D344" s="1"/>
      <c r="J344" s="56"/>
      <c r="K344" s="51"/>
      <c r="L344" s="56"/>
    </row>
    <row r="345" spans="1:12" x14ac:dyDescent="0.3">
      <c r="A345" s="1"/>
      <c r="D345" s="1"/>
      <c r="J345" s="65"/>
      <c r="K345" s="63"/>
      <c r="L345" s="65"/>
    </row>
    <row r="346" spans="1:12" x14ac:dyDescent="0.3">
      <c r="A346" s="1"/>
      <c r="D346" s="1"/>
      <c r="J346" s="56"/>
      <c r="K346" s="51"/>
      <c r="L346" s="56"/>
    </row>
    <row r="347" spans="1:12" x14ac:dyDescent="0.3">
      <c r="A347" s="5" t="s">
        <v>163</v>
      </c>
      <c r="D347" s="1"/>
      <c r="J347" s="56"/>
      <c r="K347" s="51"/>
      <c r="L347" s="56"/>
    </row>
    <row r="348" spans="1:12" x14ac:dyDescent="0.3">
      <c r="A348" s="1" t="s">
        <v>164</v>
      </c>
      <c r="D348" s="1"/>
      <c r="E348" s="1" t="s">
        <v>165</v>
      </c>
      <c r="J348" s="56"/>
      <c r="K348" s="51"/>
      <c r="L348" s="56"/>
    </row>
    <row r="349" spans="1:12" x14ac:dyDescent="0.3">
      <c r="D349" s="1"/>
      <c r="J349" s="56"/>
      <c r="K349" s="51"/>
      <c r="L349" s="56"/>
    </row>
    <row r="350" spans="1:12" x14ac:dyDescent="0.3">
      <c r="D350" s="1"/>
      <c r="J350" s="56"/>
      <c r="K350" s="51"/>
      <c r="L350" s="56"/>
    </row>
    <row r="351" spans="1:12" x14ac:dyDescent="0.3">
      <c r="A351" s="56" t="s">
        <v>166</v>
      </c>
      <c r="B351" s="51">
        <f>B25*100*F293*(0.2+(20*D314))*SQRT(B17)</f>
        <v>12865.619222086032</v>
      </c>
      <c r="C351" s="1" t="s">
        <v>51</v>
      </c>
      <c r="D351" s="1"/>
      <c r="E351" s="1" t="s">
        <v>166</v>
      </c>
      <c r="F351" s="67">
        <f>0.5*B25*100*F293*SQRT(B17)</f>
        <v>25455.844122715713</v>
      </c>
      <c r="G351" s="67"/>
      <c r="H351" s="1" t="s">
        <v>51</v>
      </c>
      <c r="J351" s="56"/>
      <c r="K351" s="51"/>
      <c r="L351" s="56"/>
    </row>
    <row r="352" spans="1:12" x14ac:dyDescent="0.3">
      <c r="D352" s="1"/>
      <c r="J352" s="56"/>
      <c r="K352" s="51"/>
      <c r="L352" s="56"/>
    </row>
    <row r="353" spans="1:12" x14ac:dyDescent="0.3">
      <c r="A353" s="1" t="s">
        <v>167</v>
      </c>
      <c r="D353" s="56" t="s">
        <v>166</v>
      </c>
      <c r="E353" s="67">
        <f>IF(D314&lt;=0.0015,B351,F351)</f>
        <v>25455.844122715713</v>
      </c>
      <c r="F353" s="67"/>
      <c r="G353" s="1" t="s">
        <v>51</v>
      </c>
      <c r="J353" s="56"/>
      <c r="K353" s="51"/>
      <c r="L353" s="56"/>
    </row>
    <row r="355" spans="1:12" x14ac:dyDescent="0.3">
      <c r="A355" s="5" t="s">
        <v>168</v>
      </c>
      <c r="H355" s="1" t="s">
        <v>169</v>
      </c>
    </row>
    <row r="357" spans="1:12" x14ac:dyDescent="0.3">
      <c r="A357" s="56" t="s">
        <v>157</v>
      </c>
      <c r="B357" s="51">
        <f>K342</f>
        <v>10000</v>
      </c>
      <c r="C357" s="18" t="s">
        <v>98</v>
      </c>
      <c r="D357" s="56" t="s">
        <v>166</v>
      </c>
      <c r="E357" s="67">
        <f>E353</f>
        <v>25455.844122715713</v>
      </c>
      <c r="F357" s="67"/>
      <c r="H357" s="17" t="str">
        <f>IF(B357&lt;=E357,"Pasa por tensión diagonall!","No pasa, requiere refuerzo por cortante!")</f>
        <v>Pasa por tensión diagonall!</v>
      </c>
    </row>
    <row r="358" spans="1:12" x14ac:dyDescent="0.3">
      <c r="A358" s="65"/>
      <c r="B358" s="63"/>
      <c r="C358" s="18"/>
      <c r="D358" s="65"/>
      <c r="E358" s="63"/>
      <c r="F358" s="63"/>
      <c r="H358" s="17"/>
    </row>
    <row r="360" spans="1:12" x14ac:dyDescent="0.3">
      <c r="A360" s="1" t="s">
        <v>189</v>
      </c>
    </row>
    <row r="362" spans="1:12" x14ac:dyDescent="0.3">
      <c r="A362" s="5" t="s">
        <v>162</v>
      </c>
    </row>
    <row r="363" spans="1:12" ht="16.8" x14ac:dyDescent="0.35">
      <c r="F363" s="7" t="s">
        <v>194</v>
      </c>
      <c r="G363" s="68">
        <f>(K342)/((2*((F34*100)+(F293/2)+100))*F293)</f>
        <v>0.64412238325281801</v>
      </c>
      <c r="H363" s="68"/>
      <c r="I363" s="1" t="s">
        <v>161</v>
      </c>
    </row>
    <row r="364" spans="1:12" x14ac:dyDescent="0.3">
      <c r="F364" s="40"/>
    </row>
    <row r="365" spans="1:12" x14ac:dyDescent="0.3">
      <c r="A365" s="5" t="s">
        <v>191</v>
      </c>
      <c r="F365" s="40"/>
    </row>
    <row r="366" spans="1:12" x14ac:dyDescent="0.3">
      <c r="F366" s="40"/>
    </row>
    <row r="367" spans="1:12" ht="16.8" x14ac:dyDescent="0.35">
      <c r="F367" s="7" t="s">
        <v>192</v>
      </c>
      <c r="H367" s="51">
        <f>B25*SQRT(B17)</f>
        <v>11.313708498984761</v>
      </c>
      <c r="I367" s="1" t="s">
        <v>161</v>
      </c>
    </row>
    <row r="369" spans="1:8" x14ac:dyDescent="0.3">
      <c r="A369" s="5" t="s">
        <v>193</v>
      </c>
    </row>
    <row r="371" spans="1:8" ht="15.6" x14ac:dyDescent="0.35">
      <c r="A371" s="7" t="s">
        <v>194</v>
      </c>
      <c r="B371" s="55">
        <f>G363</f>
        <v>0.64412238325281801</v>
      </c>
      <c r="C371" s="18" t="s">
        <v>98</v>
      </c>
      <c r="D371" s="7" t="s">
        <v>192</v>
      </c>
      <c r="E371" s="67">
        <f>H367</f>
        <v>11.313708498984761</v>
      </c>
      <c r="F371" s="69"/>
      <c r="H371" s="17" t="str">
        <f>IF(B371&lt;=E371,"Pasa por penetraciónl!","No pasa, requiere refuerzo por cortante!")</f>
        <v>Pasa por penetraciónl!</v>
      </c>
    </row>
  </sheetData>
  <mergeCells count="61">
    <mergeCell ref="G1:H1"/>
    <mergeCell ref="A68:C68"/>
    <mergeCell ref="G73:K74"/>
    <mergeCell ref="G76:H77"/>
    <mergeCell ref="I76:I77"/>
    <mergeCell ref="J76:K77"/>
    <mergeCell ref="C112:C113"/>
    <mergeCell ref="E112:E113"/>
    <mergeCell ref="F112:F113"/>
    <mergeCell ref="J78:K78"/>
    <mergeCell ref="J79:K79"/>
    <mergeCell ref="J80:K80"/>
    <mergeCell ref="J81:K81"/>
    <mergeCell ref="J82:K82"/>
    <mergeCell ref="J84:K84"/>
    <mergeCell ref="J218:K218"/>
    <mergeCell ref="L135:L136"/>
    <mergeCell ref="F188:G188"/>
    <mergeCell ref="D101:D102"/>
    <mergeCell ref="E101:E102"/>
    <mergeCell ref="F101:H102"/>
    <mergeCell ref="H135:H136"/>
    <mergeCell ref="J135:J136"/>
    <mergeCell ref="K135:K136"/>
    <mergeCell ref="E195:F195"/>
    <mergeCell ref="E196:F196"/>
    <mergeCell ref="A242:A243"/>
    <mergeCell ref="B242:B243"/>
    <mergeCell ref="C242:C243"/>
    <mergeCell ref="E224:G224"/>
    <mergeCell ref="C127:D127"/>
    <mergeCell ref="D198:F198"/>
    <mergeCell ref="G202:H202"/>
    <mergeCell ref="F276:G276"/>
    <mergeCell ref="F277:G277"/>
    <mergeCell ref="E286:F286"/>
    <mergeCell ref="I226:J226"/>
    <mergeCell ref="E232:F232"/>
    <mergeCell ref="G232:H232"/>
    <mergeCell ref="E234:F234"/>
    <mergeCell ref="F258:G258"/>
    <mergeCell ref="E260:F260"/>
    <mergeCell ref="E264:F264"/>
    <mergeCell ref="F274:G274"/>
    <mergeCell ref="F275:G275"/>
    <mergeCell ref="J306:K306"/>
    <mergeCell ref="I314:J314"/>
    <mergeCell ref="E320:F320"/>
    <mergeCell ref="G320:H320"/>
    <mergeCell ref="E312:G312"/>
    <mergeCell ref="A331:A332"/>
    <mergeCell ref="B331:B332"/>
    <mergeCell ref="C331:C332"/>
    <mergeCell ref="F351:G351"/>
    <mergeCell ref="B287:C287"/>
    <mergeCell ref="E289:F289"/>
    <mergeCell ref="E353:F353"/>
    <mergeCell ref="E357:F357"/>
    <mergeCell ref="G363:H363"/>
    <mergeCell ref="E371:F371"/>
    <mergeCell ref="E322:F322"/>
  </mergeCell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Muro MC-3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Richar</cp:lastModifiedBy>
  <cp:lastPrinted>2020-02-25T17:01:10Z</cp:lastPrinted>
  <dcterms:created xsi:type="dcterms:W3CDTF">2013-02-08T21:59:34Z</dcterms:created>
  <dcterms:modified xsi:type="dcterms:W3CDTF">2020-02-25T17:12:18Z</dcterms:modified>
</cp:coreProperties>
</file>