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expedientes chillia\Exp_Tec_Losa Deportiva Jucusbamba_2020\8. CRONOGRAMA VALORIZADO  OK\"/>
    </mc:Choice>
  </mc:AlternateContent>
  <xr:revisionPtr revIDLastSave="0" documentId="13_ncr:1_{8A5DF0CD-E0B0-4AAF-BEA6-629C0799AA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RONOGRAMA" sheetId="1" r:id="rId1"/>
  </sheets>
  <definedNames>
    <definedName name="_xlnm.Print_Area" localSheetId="0">CRONOGRAMA!$A$1:$J$61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4" i="1" l="1"/>
  <c r="F57" i="1" l="1"/>
  <c r="I56" i="1"/>
  <c r="I52" i="1"/>
  <c r="I13" i="1"/>
  <c r="F26" i="1"/>
  <c r="G26" i="1" s="1"/>
  <c r="N26" i="1"/>
  <c r="O26" i="1" s="1"/>
  <c r="F20" i="1"/>
  <c r="G20" i="1" s="1"/>
  <c r="N20" i="1"/>
  <c r="I20" i="1" s="1"/>
  <c r="F17" i="1"/>
  <c r="G17" i="1" s="1"/>
  <c r="N17" i="1"/>
  <c r="O17" i="1" s="1"/>
  <c r="F42" i="1"/>
  <c r="G42" i="1" s="1"/>
  <c r="N42" i="1"/>
  <c r="O42" i="1" s="1"/>
  <c r="F38" i="1"/>
  <c r="I38" i="1" s="1"/>
  <c r="F39" i="1"/>
  <c r="H39" i="1" s="1"/>
  <c r="I39" i="1"/>
  <c r="N38" i="1"/>
  <c r="O38" i="1" s="1"/>
  <c r="N39" i="1"/>
  <c r="O39" i="1"/>
  <c r="F13" i="1"/>
  <c r="G38" i="1" l="1"/>
  <c r="I17" i="1"/>
  <c r="G39" i="1"/>
  <c r="H38" i="1"/>
  <c r="H17" i="1"/>
  <c r="I26" i="1"/>
  <c r="H26" i="1"/>
  <c r="O20" i="1"/>
  <c r="H20" i="1"/>
  <c r="I42" i="1"/>
  <c r="H42" i="1"/>
  <c r="F48" i="1"/>
  <c r="G48" i="1" s="1"/>
  <c r="N48" i="1"/>
  <c r="O48" i="1" s="1"/>
  <c r="F44" i="1"/>
  <c r="G44" i="1" s="1"/>
  <c r="N44" i="1"/>
  <c r="F45" i="1"/>
  <c r="G45" i="1" s="1"/>
  <c r="N45" i="1"/>
  <c r="O45" i="1" s="1"/>
  <c r="F27" i="1"/>
  <c r="H27" i="1" s="1"/>
  <c r="G27" i="1"/>
  <c r="N27" i="1"/>
  <c r="O27" i="1" s="1"/>
  <c r="F22" i="1"/>
  <c r="H22" i="1"/>
  <c r="N22" i="1"/>
  <c r="F23" i="1"/>
  <c r="H23" i="1" s="1"/>
  <c r="N23" i="1"/>
  <c r="I23" i="1" s="1"/>
  <c r="N35" i="1"/>
  <c r="O35" i="1" s="1"/>
  <c r="F35" i="1"/>
  <c r="G35" i="1" s="1"/>
  <c r="N32" i="1"/>
  <c r="O32" i="1" s="1"/>
  <c r="F32" i="1"/>
  <c r="H32" i="1" s="1"/>
  <c r="N30" i="1"/>
  <c r="O30" i="1" s="1"/>
  <c r="F30" i="1"/>
  <c r="N29" i="1"/>
  <c r="O29" i="1" s="1"/>
  <c r="F29" i="1"/>
  <c r="I44" i="1" l="1"/>
  <c r="G22" i="1"/>
  <c r="I27" i="1"/>
  <c r="H48" i="1"/>
  <c r="G23" i="1"/>
  <c r="I22" i="1"/>
  <c r="I48" i="1"/>
  <c r="O44" i="1"/>
  <c r="H44" i="1"/>
  <c r="H45" i="1"/>
  <c r="I45" i="1"/>
  <c r="I30" i="1"/>
  <c r="H35" i="1"/>
  <c r="G30" i="1"/>
  <c r="G32" i="1"/>
  <c r="I35" i="1"/>
  <c r="I29" i="1"/>
  <c r="G29" i="1"/>
  <c r="H30" i="1"/>
  <c r="I32" i="1"/>
  <c r="H29" i="1"/>
  <c r="F41" i="1"/>
  <c r="F47" i="1"/>
  <c r="F49" i="1"/>
  <c r="F25" i="1"/>
  <c r="F37" i="1"/>
  <c r="F14" i="1"/>
  <c r="F15" i="1"/>
  <c r="F16" i="1"/>
  <c r="F19" i="1"/>
  <c r="G15" i="1" l="1"/>
  <c r="N13" i="1" l="1"/>
  <c r="H49" i="1"/>
  <c r="G14" i="1"/>
  <c r="G19" i="1"/>
  <c r="G49" i="1" l="1"/>
  <c r="H15" i="1"/>
  <c r="H41" i="1"/>
  <c r="G16" i="1"/>
  <c r="G47" i="1"/>
  <c r="H47" i="1"/>
  <c r="G37" i="1"/>
  <c r="H14" i="1"/>
  <c r="H19" i="1"/>
  <c r="H25" i="1"/>
  <c r="G25" i="1"/>
  <c r="H16" i="1"/>
  <c r="H37" i="1"/>
  <c r="G41" i="1"/>
  <c r="N25" i="1"/>
  <c r="O25" i="1" s="1"/>
  <c r="I25" i="1" l="1"/>
  <c r="G13" i="1" l="1"/>
  <c r="H13" i="1"/>
  <c r="F51" i="1"/>
  <c r="F53" i="1" l="1"/>
  <c r="F54" i="1" s="1"/>
  <c r="N47" i="1" l="1"/>
  <c r="N49" i="1"/>
  <c r="F55" i="1" l="1"/>
  <c r="O49" i="1"/>
  <c r="I49" i="1"/>
  <c r="O47" i="1"/>
  <c r="I47" i="1"/>
  <c r="G51" i="1"/>
  <c r="H51" i="1"/>
  <c r="H53" i="1" l="1"/>
  <c r="G53" i="1"/>
  <c r="N37" i="1"/>
  <c r="N41" i="1"/>
  <c r="O22" i="1"/>
  <c r="N19" i="1"/>
  <c r="I19" i="1" s="1"/>
  <c r="N16" i="1"/>
  <c r="I16" i="1" s="1"/>
  <c r="N15" i="1"/>
  <c r="I15" i="1" s="1"/>
  <c r="N14" i="1"/>
  <c r="I14" i="1" s="1"/>
  <c r="O41" i="1" l="1"/>
  <c r="I41" i="1"/>
  <c r="O37" i="1"/>
  <c r="I37" i="1"/>
  <c r="O23" i="1"/>
  <c r="G57" i="1"/>
  <c r="O13" i="1"/>
  <c r="O14" i="1"/>
  <c r="O15" i="1"/>
  <c r="O16" i="1"/>
  <c r="O19" i="1"/>
  <c r="I51" i="1" l="1"/>
  <c r="I53" i="1" s="1"/>
  <c r="H55" i="1"/>
  <c r="G58" i="1"/>
  <c r="H58" i="1" l="1"/>
  <c r="I54" i="1"/>
  <c r="G59" i="1"/>
  <c r="I55" i="1" l="1"/>
  <c r="I57" i="1" s="1"/>
  <c r="I58" i="1" s="1"/>
  <c r="H59" i="1"/>
</calcChain>
</file>

<file path=xl/sharedStrings.xml><?xml version="1.0" encoding="utf-8"?>
<sst xmlns="http://schemas.openxmlformats.org/spreadsheetml/2006/main" count="89" uniqueCount="67">
  <si>
    <t>CRONOGRAMA DE OBRA</t>
  </si>
  <si>
    <t>MUNICIPALIDAD DISTRITAL DE CHILIA</t>
  </si>
  <si>
    <t>Descripción</t>
  </si>
  <si>
    <t>Und.</t>
  </si>
  <si>
    <t>Metrado</t>
  </si>
  <si>
    <t>Precio (S/.)</t>
  </si>
  <si>
    <t>Parcial (S/.)</t>
  </si>
  <si>
    <t>AVANCE - MESES</t>
  </si>
  <si>
    <t>MES 1º</t>
  </si>
  <si>
    <t>MES 2°</t>
  </si>
  <si>
    <t>TOTAL</t>
  </si>
  <si>
    <t>m2</t>
  </si>
  <si>
    <t>glb</t>
  </si>
  <si>
    <t>m3</t>
  </si>
  <si>
    <t>kg</t>
  </si>
  <si>
    <t>m</t>
  </si>
  <si>
    <t>COSTO DIRECTO</t>
  </si>
  <si>
    <t>SUB TOTAL</t>
  </si>
  <si>
    <t>PRESUPUESTO TOTAL</t>
  </si>
  <si>
    <t>AVANCE PARCIAL</t>
  </si>
  <si>
    <t>AVANCE ACUMULADO</t>
  </si>
  <si>
    <t>90 DIAS CALENDARIOS</t>
  </si>
  <si>
    <t>UTILIDAD (10.00%)</t>
  </si>
  <si>
    <t>GASTOS GENERALES (10.00%)</t>
  </si>
  <si>
    <t>IMPUESTOS GENERALES DE LA VENTA  IGV (18%)</t>
  </si>
  <si>
    <t xml:space="preserve">   OBRAS PROVISIONALES</t>
  </si>
  <si>
    <t xml:space="preserve">   MOVIMIENTO DE TIERRAS</t>
  </si>
  <si>
    <t xml:space="preserve">   CARPINTERIA METALICA</t>
  </si>
  <si>
    <t>LOSA DEPORTIVA</t>
  </si>
  <si>
    <t xml:space="preserve">      CASETA PARA ALMACEN Y/O GUARDIANIA</t>
  </si>
  <si>
    <t xml:space="preserve">      CARTEL DE OBRA 2.40 x 3.60</t>
  </si>
  <si>
    <t xml:space="preserve">      MOVILIZACION Y DESMOVILIZACION DE EQUIPOS Y HERRAMIENTAS</t>
  </si>
  <si>
    <t xml:space="preserve">      FLETE TERRESTRE</t>
  </si>
  <si>
    <t xml:space="preserve">      PREVENCION Y CONTROL FRENTE A LA PROPAGACION DEL COVID-19</t>
  </si>
  <si>
    <t xml:space="preserve">   TRABAJOS PRELIMINARES</t>
  </si>
  <si>
    <t xml:space="preserve">      LIMPIEZA DE TERRENO MANUAL</t>
  </si>
  <si>
    <t xml:space="preserve">      TRAZO Y REPLANTEO</t>
  </si>
  <si>
    <t xml:space="preserve">      AFIRMADO DE LOSA CON MATERIAL DE PRESTAMO E=15CM</t>
  </si>
  <si>
    <t xml:space="preserve">      APISONADO DE AFIRMADO EN LOSA DEPORTIVA
</t>
  </si>
  <si>
    <t xml:space="preserve">   OBRAS DE CONCRETO SIMPLE</t>
  </si>
  <si>
    <t xml:space="preserve">      CONCRETO f'c=175 kg/cm2 EN LOSA</t>
  </si>
  <si>
    <t xml:space="preserve">      ENCOFRADO Y DESENCOFRADO NORMAL  EN LOSA</t>
  </si>
  <si>
    <t xml:space="preserve">      JUNTAS DE DILATACION  ASFALTICO EN LOSA</t>
  </si>
  <si>
    <t xml:space="preserve">      ARCOS(INC. MALLA), TABLERO DE BASQUET(INC. MALLA)
</t>
  </si>
  <si>
    <t xml:space="preserve">      PARANTES DE VOLEY(INC. MALLA, CUERDAS TIRANTES, ANILLOS TENSORES)</t>
  </si>
  <si>
    <t xml:space="preserve">   PINTURA</t>
  </si>
  <si>
    <t xml:space="preserve">      PINTURA EN LOSA  DE  CONCRETO</t>
  </si>
  <si>
    <t>MURO DE CONTENCION</t>
  </si>
  <si>
    <t xml:space="preserve">      EXCAVACION EN TERRENO NORMAL</t>
  </si>
  <si>
    <t xml:space="preserve">   OBRAS DE CONCRETO ARMADO</t>
  </si>
  <si>
    <t xml:space="preserve">      CONCRETO F'C=175 KG/CM2</t>
  </si>
  <si>
    <t xml:space="preserve">      ENCOFRADO Y DESENCOFRADO EN MURO DE CONTENCION</t>
  </si>
  <si>
    <t xml:space="preserve">      ACERO ESTRUCTURAL TRABAJADO PARA MUROS</t>
  </si>
  <si>
    <t xml:space="preserve">   CERCO PERIMETRICO </t>
  </si>
  <si>
    <t xml:space="preserve">      EXCAVACION DE ZANJA </t>
  </si>
  <si>
    <t xml:space="preserve">      ACARREO DE MATERIAL EXCEDENTE</t>
  </si>
  <si>
    <t xml:space="preserve">   SOBRECIMIENTO</t>
  </si>
  <si>
    <t xml:space="preserve">      CONCRETO 1:10 +30% P.G. </t>
  </si>
  <si>
    <t xml:space="preserve">      ENCOFRADO Y DESENCOFRADO EN SOBRECIMIENTO</t>
  </si>
  <si>
    <t xml:space="preserve">   ARQUITECTURA</t>
  </si>
  <si>
    <t xml:space="preserve">      CERCO METALICO DE 2.5" X 2.5" CON MALLA GALVANIZADA</t>
  </si>
  <si>
    <t xml:space="preserve">      TUBO   LISO GALVANIZADO DIAMETRO 2"
</t>
  </si>
  <si>
    <t xml:space="preserve">      ANGULO  DE ACERO 1 1/2" X 3/32"</t>
  </si>
  <si>
    <t>u</t>
  </si>
  <si>
    <t>SUPERVISION</t>
  </si>
  <si>
    <t>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</si>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</sst>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S/&quot;* #,##0.00_-;\-&quot;S/&quot;* #,##0.00_-;_-&quot;S/&quot;* &quot;-&quot;??_-;_-@_-"/>
    <numFmt numFmtId="164" formatCode="&quot;S/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1"/>
      <color indexed="10"/>
      <name val="Times New Roman"/>
      <family val="1"/>
    </font>
    <font>
      <sz val="11"/>
      <color indexed="57"/>
      <name val="Times New Roman"/>
      <family val="1"/>
    </font>
    <font>
      <sz val="11"/>
      <color indexed="72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sz val="11"/>
      <color indexed="57"/>
      <name val="Arial"/>
      <family val="2"/>
    </font>
    <font>
      <sz val="11"/>
      <color indexed="7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1" fillId="0" borderId="0" applyFont="0" applyFill="0" applyBorder="0" applyAlignment="0" applyProtection="0"/>
    <xf numFmtId="0" fontId="12" fillId="0" borderId="0">
      <alignment vertical="center"/>
    </xf>
    <xf numFmtId="0" fontId="13" fillId="0" borderId="0">
      <alignment vertical="center"/>
    </xf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Fill="1"/>
    <xf numFmtId="17" fontId="3" fillId="0" borderId="0" xfId="0" applyNumberFormat="1" applyFont="1" applyFill="1" applyAlignment="1">
      <alignment horizontal="left"/>
    </xf>
    <xf numFmtId="0" fontId="0" fillId="0" borderId="0" xfId="0" applyFont="1"/>
    <xf numFmtId="4" fontId="5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164" fontId="1" fillId="0" borderId="0" xfId="0" applyNumberFormat="1" applyFont="1"/>
    <xf numFmtId="164" fontId="5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/>
    <xf numFmtId="164" fontId="1" fillId="0" borderId="7" xfId="0" applyNumberFormat="1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 wrapText="1"/>
    </xf>
    <xf numFmtId="164" fontId="1" fillId="0" borderId="0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164" fontId="1" fillId="0" borderId="12" xfId="0" applyNumberFormat="1" applyFont="1" applyBorder="1" applyAlignment="1">
      <alignment vertical="top"/>
    </xf>
    <xf numFmtId="164" fontId="1" fillId="0" borderId="13" xfId="0" applyNumberFormat="1" applyFont="1" applyBorder="1" applyAlignment="1">
      <alignment vertical="top"/>
    </xf>
    <xf numFmtId="164" fontId="5" fillId="0" borderId="16" xfId="0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10" fontId="1" fillId="0" borderId="0" xfId="0" applyNumberFormat="1" applyFont="1"/>
    <xf numFmtId="10" fontId="1" fillId="0" borderId="0" xfId="0" applyNumberFormat="1" applyFont="1" applyAlignment="1">
      <alignment vertical="top"/>
    </xf>
    <xf numFmtId="10" fontId="5" fillId="0" borderId="0" xfId="0" applyNumberFormat="1" applyFont="1" applyAlignment="1">
      <alignment vertical="top"/>
    </xf>
    <xf numFmtId="10" fontId="4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/>
    </xf>
    <xf numFmtId="10" fontId="0" fillId="0" borderId="0" xfId="0" applyNumberFormat="1" applyFont="1"/>
    <xf numFmtId="164" fontId="5" fillId="0" borderId="1" xfId="0" applyNumberFormat="1" applyFont="1" applyBorder="1" applyAlignment="1">
      <alignment vertical="top"/>
    </xf>
    <xf numFmtId="10" fontId="6" fillId="0" borderId="2" xfId="0" applyNumberFormat="1" applyFont="1" applyBorder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top" wrapText="1" indent="2"/>
    </xf>
    <xf numFmtId="9" fontId="4" fillId="0" borderId="15" xfId="0" applyNumberFormat="1" applyFont="1" applyBorder="1" applyAlignment="1">
      <alignment horizontal="center" vertical="top" wrapText="1"/>
    </xf>
    <xf numFmtId="0" fontId="5" fillId="0" borderId="15" xfId="0" applyFont="1" applyBorder="1" applyAlignment="1">
      <alignment horizontal="left" vertical="top" wrapText="1" indent="2"/>
    </xf>
    <xf numFmtId="164" fontId="5" fillId="0" borderId="16" xfId="0" applyNumberFormat="1" applyFont="1" applyBorder="1" applyAlignment="1">
      <alignment horizontal="left" vertical="top" wrapText="1" indent="2"/>
    </xf>
    <xf numFmtId="164" fontId="0" fillId="0" borderId="2" xfId="0" applyNumberFormat="1" applyFont="1" applyBorder="1"/>
    <xf numFmtId="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2" xfId="2" applyFont="1" applyBorder="1" applyAlignment="1" applyProtection="1">
      <alignment vertical="center"/>
      <protection locked="0"/>
    </xf>
    <xf numFmtId="0" fontId="9" fillId="0" borderId="2" xfId="2" applyFont="1" applyBorder="1" applyAlignment="1" applyProtection="1">
      <alignment vertical="center"/>
      <protection locked="0"/>
    </xf>
    <xf numFmtId="0" fontId="10" fillId="0" borderId="2" xfId="2" applyFont="1" applyBorder="1" applyAlignment="1" applyProtection="1">
      <alignment vertical="center"/>
      <protection locked="0"/>
    </xf>
    <xf numFmtId="0" fontId="14" fillId="0" borderId="2" xfId="3" applyFont="1" applyBorder="1" applyAlignment="1" applyProtection="1">
      <alignment vertical="center"/>
      <protection locked="0"/>
    </xf>
    <xf numFmtId="0" fontId="15" fillId="0" borderId="2" xfId="3" applyFont="1" applyBorder="1" applyAlignment="1" applyProtection="1">
      <alignment vertical="center"/>
      <protection locked="0"/>
    </xf>
    <xf numFmtId="0" fontId="16" fillId="0" borderId="2" xfId="3" applyFont="1" applyBorder="1" applyAlignment="1" applyProtection="1">
      <alignment vertical="center"/>
      <protection locked="0"/>
    </xf>
    <xf numFmtId="4" fontId="14" fillId="0" borderId="2" xfId="3" applyNumberFormat="1" applyFont="1" applyBorder="1" applyAlignment="1" applyProtection="1">
      <alignment vertical="center"/>
      <protection locked="0"/>
    </xf>
    <xf numFmtId="4" fontId="15" fillId="0" borderId="2" xfId="3" applyNumberFormat="1" applyFont="1" applyBorder="1" applyAlignment="1" applyProtection="1">
      <alignment vertical="center"/>
      <protection locked="0"/>
    </xf>
    <xf numFmtId="4" fontId="16" fillId="0" borderId="2" xfId="3" applyNumberFormat="1" applyFont="1" applyBorder="1" applyAlignment="1" applyProtection="1">
      <alignment vertical="center"/>
      <protection locked="0"/>
    </xf>
    <xf numFmtId="4" fontId="16" fillId="0" borderId="2" xfId="3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44" fontId="0" fillId="0" borderId="0" xfId="1" applyFont="1"/>
    <xf numFmtId="0" fontId="5" fillId="0" borderId="8" xfId="0" applyFont="1" applyBorder="1" applyAlignment="1">
      <alignment horizontal="left" vertical="top" wrapText="1" indent="2"/>
    </xf>
    <xf numFmtId="9" fontId="4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 indent="2"/>
    </xf>
    <xf numFmtId="164" fontId="5" fillId="0" borderId="19" xfId="0" applyNumberFormat="1" applyFont="1" applyBorder="1" applyAlignment="1">
      <alignment horizontal="left" vertical="top" wrapText="1" indent="2"/>
    </xf>
    <xf numFmtId="164" fontId="5" fillId="0" borderId="20" xfId="0" applyNumberFormat="1" applyFont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 indent="2"/>
    </xf>
    <xf numFmtId="0" fontId="5" fillId="0" borderId="17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 indent="2"/>
    </xf>
    <xf numFmtId="0" fontId="5" fillId="0" borderId="14" xfId="0" applyFont="1" applyBorder="1" applyAlignment="1">
      <alignment horizontal="left" vertical="top" wrapText="1" indent="2"/>
    </xf>
    <xf numFmtId="0" fontId="5" fillId="0" borderId="15" xfId="0" applyFont="1" applyBorder="1" applyAlignment="1">
      <alignment horizontal="left" vertical="top" wrapText="1" indent="2"/>
    </xf>
    <xf numFmtId="0" fontId="5" fillId="0" borderId="16" xfId="0" applyFont="1" applyBorder="1" applyAlignment="1">
      <alignment horizontal="left" vertical="top" wrapText="1" indent="2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2" xr:uid="{162D550B-85C0-4A73-B91F-103DAF9478AA}"/>
    <cellStyle name="Normal 3" xfId="3" xr:uid="{B4207CB2-1163-4533-9E76-1DFC27C2EF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1"/>
  <sheetViews>
    <sheetView showGridLines="0" tabSelected="1" view="pageBreakPreview" zoomScale="70" zoomScaleNormal="100" zoomScaleSheetLayoutView="70" zoomScalePageLayoutView="96" workbookViewId="0">
      <selection activeCell="T8" sqref="T8"/>
    </sheetView>
  </sheetViews>
  <sheetFormatPr baseColWidth="10" defaultColWidth="11.44140625" defaultRowHeight="14.4" x14ac:dyDescent="0.3"/>
  <cols>
    <col min="1" max="1" width="1.88671875" style="6" customWidth="1"/>
    <col min="2" max="2" width="51.88671875" style="6" customWidth="1"/>
    <col min="3" max="3" width="5" style="31" customWidth="1"/>
    <col min="4" max="4" width="10.6640625" style="31" customWidth="1"/>
    <col min="5" max="5" width="14.109375" style="32" bestFit="1" customWidth="1"/>
    <col min="6" max="6" width="13.5546875" style="32" customWidth="1"/>
    <col min="7" max="7" width="13" style="32" customWidth="1"/>
    <col min="8" max="8" width="12.21875" style="32" hidden="1" customWidth="1"/>
    <col min="9" max="9" width="13.33203125" style="32" bestFit="1" customWidth="1"/>
    <col min="10" max="10" width="1.109375" style="6" customWidth="1"/>
    <col min="11" max="12" width="11.44140625" style="28"/>
    <col min="13" max="13" width="0" style="28" hidden="1" customWidth="1"/>
    <col min="14" max="14" width="11.44140625" style="6"/>
    <col min="15" max="15" width="11.44140625" style="31"/>
    <col min="16" max="16384" width="11.44140625" style="6"/>
  </cols>
  <sheetData>
    <row r="1" spans="2:15" ht="15" customHeight="1" x14ac:dyDescent="0.3">
      <c r="B1" s="69" t="s">
        <v>0</v>
      </c>
      <c r="C1" s="69"/>
      <c r="D1" s="69"/>
      <c r="E1" s="69"/>
      <c r="F1" s="69"/>
      <c r="G1" s="69"/>
      <c r="H1" s="69"/>
      <c r="I1" s="9"/>
    </row>
    <row r="2" spans="2:15" ht="13.5" customHeight="1" x14ac:dyDescent="0.3">
      <c r="B2" s="69"/>
      <c r="C2" s="69"/>
      <c r="D2" s="69"/>
      <c r="E2" s="69"/>
      <c r="F2" s="69"/>
      <c r="G2" s="69"/>
      <c r="H2" s="69"/>
      <c r="I2" s="9"/>
    </row>
    <row r="3" spans="2:15" x14ac:dyDescent="0.3">
      <c r="B3" s="70" t="s">
        <v>66</v>
      </c>
      <c r="C3" s="70"/>
      <c r="D3" s="70"/>
      <c r="E3" s="70"/>
      <c r="F3" s="70"/>
      <c r="G3" s="70"/>
      <c r="H3" s="70"/>
      <c r="I3" s="70"/>
    </row>
    <row r="4" spans="2:15" x14ac:dyDescent="0.3">
      <c r="B4" s="70"/>
      <c r="C4" s="70"/>
      <c r="D4" s="70"/>
      <c r="E4" s="70"/>
      <c r="F4" s="70"/>
      <c r="G4" s="70"/>
      <c r="H4" s="70"/>
      <c r="I4" s="70"/>
    </row>
    <row r="5" spans="2:15" x14ac:dyDescent="0.3">
      <c r="B5" s="4" t="s">
        <v>1</v>
      </c>
      <c r="C5" s="2"/>
      <c r="D5" s="2"/>
      <c r="E5" s="9"/>
      <c r="F5" s="9"/>
      <c r="G5" s="9"/>
      <c r="H5" s="9"/>
      <c r="I5" s="9"/>
    </row>
    <row r="6" spans="2:15" x14ac:dyDescent="0.3">
      <c r="B6" s="4" t="s">
        <v>21</v>
      </c>
      <c r="C6" s="2"/>
      <c r="D6" s="2"/>
      <c r="E6" s="9"/>
      <c r="F6" s="9"/>
      <c r="G6" s="9"/>
      <c r="H6" s="9"/>
      <c r="I6" s="9"/>
    </row>
    <row r="7" spans="2:15" x14ac:dyDescent="0.3">
      <c r="B7" s="5">
        <v>43970</v>
      </c>
      <c r="C7" s="2"/>
      <c r="D7" s="2"/>
      <c r="E7" s="9"/>
      <c r="F7" s="9"/>
      <c r="G7" s="9"/>
      <c r="H7" s="9"/>
      <c r="I7" s="9"/>
    </row>
    <row r="8" spans="2:15" ht="15" thickBot="1" x14ac:dyDescent="0.35"/>
    <row r="9" spans="2:15" s="1" customFormat="1" ht="13.8" x14ac:dyDescent="0.25">
      <c r="B9" s="71" t="s">
        <v>2</v>
      </c>
      <c r="C9" s="73" t="s">
        <v>3</v>
      </c>
      <c r="D9" s="73" t="s">
        <v>4</v>
      </c>
      <c r="E9" s="75" t="s">
        <v>5</v>
      </c>
      <c r="F9" s="75" t="s">
        <v>6</v>
      </c>
      <c r="G9" s="73" t="s">
        <v>7</v>
      </c>
      <c r="H9" s="73"/>
      <c r="I9" s="78"/>
      <c r="K9" s="23"/>
      <c r="L9" s="23"/>
      <c r="M9" s="23"/>
      <c r="O9" s="2"/>
    </row>
    <row r="10" spans="2:15" s="1" customFormat="1" thickBot="1" x14ac:dyDescent="0.3">
      <c r="B10" s="72"/>
      <c r="C10" s="74"/>
      <c r="D10" s="74"/>
      <c r="E10" s="76"/>
      <c r="F10" s="77"/>
      <c r="G10" s="33" t="s">
        <v>8</v>
      </c>
      <c r="H10" s="33" t="s">
        <v>9</v>
      </c>
      <c r="I10" s="34" t="s">
        <v>10</v>
      </c>
      <c r="K10" s="27">
        <v>1</v>
      </c>
      <c r="L10" s="27">
        <v>2</v>
      </c>
      <c r="M10" s="27">
        <v>3</v>
      </c>
      <c r="N10" s="22" t="s">
        <v>10</v>
      </c>
      <c r="O10" s="2"/>
    </row>
    <row r="11" spans="2:15" s="1" customFormat="1" ht="16.5" customHeight="1" x14ac:dyDescent="0.25">
      <c r="B11" s="44" t="s">
        <v>28</v>
      </c>
      <c r="C11" s="47"/>
      <c r="D11" s="50"/>
      <c r="E11" s="50"/>
      <c r="F11" s="12"/>
      <c r="G11" s="19"/>
      <c r="H11" s="19"/>
      <c r="I11" s="20"/>
      <c r="J11" s="3"/>
      <c r="K11" s="24"/>
      <c r="L11" s="23"/>
      <c r="M11" s="26"/>
      <c r="O11" s="2"/>
    </row>
    <row r="12" spans="2:15" s="1" customFormat="1" ht="16.5" customHeight="1" x14ac:dyDescent="0.25">
      <c r="B12" s="45" t="s">
        <v>25</v>
      </c>
      <c r="C12" s="48"/>
      <c r="D12" s="51"/>
      <c r="E12" s="51"/>
      <c r="F12" s="12"/>
      <c r="G12" s="11"/>
      <c r="H12" s="11"/>
      <c r="I12" s="13"/>
      <c r="J12" s="3"/>
      <c r="K12" s="24"/>
      <c r="L12" s="23"/>
      <c r="M12" s="26"/>
      <c r="O12" s="2"/>
    </row>
    <row r="13" spans="2:15" s="1" customFormat="1" ht="16.5" customHeight="1" x14ac:dyDescent="0.25">
      <c r="B13" s="46" t="s">
        <v>29</v>
      </c>
      <c r="C13" s="49" t="s">
        <v>12</v>
      </c>
      <c r="D13" s="52">
        <v>1</v>
      </c>
      <c r="E13" s="52">
        <v>600</v>
      </c>
      <c r="F13" s="12">
        <f>E13*D13</f>
        <v>600</v>
      </c>
      <c r="G13" s="12">
        <f>ROUND(F13*K13,2)</f>
        <v>600</v>
      </c>
      <c r="H13" s="12">
        <f>ROUND(F13*L13,2)</f>
        <v>0</v>
      </c>
      <c r="I13" s="12">
        <f>ROUND(F13*N13,2)</f>
        <v>600</v>
      </c>
      <c r="J13" s="8"/>
      <c r="K13" s="26">
        <v>1</v>
      </c>
      <c r="L13" s="23">
        <v>0</v>
      </c>
      <c r="M13" s="26">
        <v>0</v>
      </c>
      <c r="N13" s="23">
        <f>+SUM(K13:M13)</f>
        <v>1</v>
      </c>
      <c r="O13" s="2" t="str">
        <f>+IF(N13=100%,"OK","ERROR")</f>
        <v>OK</v>
      </c>
    </row>
    <row r="14" spans="2:15" s="1" customFormat="1" ht="15" customHeight="1" x14ac:dyDescent="0.25">
      <c r="B14" s="46" t="s">
        <v>30</v>
      </c>
      <c r="C14" s="49" t="s">
        <v>12</v>
      </c>
      <c r="D14" s="52">
        <v>1</v>
      </c>
      <c r="E14" s="52">
        <v>600</v>
      </c>
      <c r="F14" s="12">
        <f t="shared" ref="F14:F49" si="0">E14*D14</f>
        <v>600</v>
      </c>
      <c r="G14" s="12">
        <f>ROUND(F14*K14,2)</f>
        <v>600</v>
      </c>
      <c r="H14" s="12">
        <f>ROUND(F14*L14,2)</f>
        <v>0</v>
      </c>
      <c r="I14" s="12">
        <f>ROUND(F14*N14,2)</f>
        <v>600</v>
      </c>
      <c r="J14" s="8"/>
      <c r="K14" s="26">
        <v>1</v>
      </c>
      <c r="L14" s="23">
        <v>0</v>
      </c>
      <c r="M14" s="26">
        <v>0</v>
      </c>
      <c r="N14" s="23">
        <f t="shared" ref="N14:N41" si="1">+SUM(K14:M14)</f>
        <v>1</v>
      </c>
      <c r="O14" s="2" t="str">
        <f t="shared" ref="O14:O41" si="2">+IF(N14=100%,"OK","ERROR")</f>
        <v>OK</v>
      </c>
    </row>
    <row r="15" spans="2:15" s="1" customFormat="1" ht="16.5" customHeight="1" x14ac:dyDescent="0.25">
      <c r="B15" s="46" t="s">
        <v>31</v>
      </c>
      <c r="C15" s="49" t="s">
        <v>12</v>
      </c>
      <c r="D15" s="52">
        <v>1</v>
      </c>
      <c r="E15" s="52">
        <v>2000</v>
      </c>
      <c r="F15" s="12">
        <f t="shared" si="0"/>
        <v>2000</v>
      </c>
      <c r="G15" s="12">
        <f>ROUND(F15*K15,2)</f>
        <v>2000</v>
      </c>
      <c r="H15" s="12">
        <f>ROUND(F15*L15,2)</f>
        <v>0</v>
      </c>
      <c r="I15" s="12">
        <f>ROUND(F15*N15,2)</f>
        <v>2000</v>
      </c>
      <c r="J15" s="8"/>
      <c r="K15" s="26">
        <v>1</v>
      </c>
      <c r="L15" s="23">
        <v>0</v>
      </c>
      <c r="M15" s="26">
        <v>0</v>
      </c>
      <c r="N15" s="23">
        <f t="shared" si="1"/>
        <v>1</v>
      </c>
      <c r="O15" s="2" t="str">
        <f t="shared" si="2"/>
        <v>OK</v>
      </c>
    </row>
    <row r="16" spans="2:15" s="1" customFormat="1" ht="13.8" x14ac:dyDescent="0.25">
      <c r="B16" s="46" t="s">
        <v>32</v>
      </c>
      <c r="C16" s="49" t="s">
        <v>12</v>
      </c>
      <c r="D16" s="52">
        <v>1</v>
      </c>
      <c r="E16" s="52">
        <v>16300</v>
      </c>
      <c r="F16" s="12">
        <f t="shared" si="0"/>
        <v>16300</v>
      </c>
      <c r="G16" s="12">
        <f>ROUND(F16*K16,2)</f>
        <v>16300</v>
      </c>
      <c r="H16" s="12">
        <f>ROUND(F16*L16,2)</f>
        <v>0</v>
      </c>
      <c r="I16" s="12">
        <f>ROUND(F16*N16,2)</f>
        <v>16300</v>
      </c>
      <c r="J16" s="8"/>
      <c r="K16" s="26">
        <v>1</v>
      </c>
      <c r="L16" s="23">
        <v>0</v>
      </c>
      <c r="M16" s="26">
        <v>0</v>
      </c>
      <c r="N16" s="23">
        <f t="shared" si="1"/>
        <v>1</v>
      </c>
      <c r="O16" s="2" t="str">
        <f t="shared" si="2"/>
        <v>OK</v>
      </c>
    </row>
    <row r="17" spans="2:15" s="1" customFormat="1" ht="13.8" x14ac:dyDescent="0.25">
      <c r="B17" s="46" t="s">
        <v>33</v>
      </c>
      <c r="C17" s="49" t="s">
        <v>12</v>
      </c>
      <c r="D17" s="52">
        <v>1</v>
      </c>
      <c r="E17" s="52">
        <v>3215</v>
      </c>
      <c r="F17" s="12">
        <f t="shared" ref="F17" si="3">E17*D17</f>
        <v>3215</v>
      </c>
      <c r="G17" s="12">
        <f t="shared" ref="G17" si="4">ROUND(F17*K17,2)</f>
        <v>3215</v>
      </c>
      <c r="H17" s="12">
        <f t="shared" ref="H17" si="5">ROUND(F17*L17,2)</f>
        <v>0</v>
      </c>
      <c r="I17" s="12">
        <f t="shared" ref="I17" si="6">ROUND(F17*N17,2)</f>
        <v>3215</v>
      </c>
      <c r="J17" s="8"/>
      <c r="K17" s="26">
        <v>1</v>
      </c>
      <c r="L17" s="23">
        <v>0</v>
      </c>
      <c r="M17" s="26">
        <v>0</v>
      </c>
      <c r="N17" s="23">
        <f t="shared" ref="N17" si="7">+SUM(K17:M17)</f>
        <v>1</v>
      </c>
      <c r="O17" s="2" t="str">
        <f t="shared" ref="O17" si="8">+IF(N17=100%,"OK","ERROR")</f>
        <v>OK</v>
      </c>
    </row>
    <row r="18" spans="2:15" s="1" customFormat="1" ht="16.5" customHeight="1" x14ac:dyDescent="0.25">
      <c r="B18" s="45" t="s">
        <v>34</v>
      </c>
      <c r="C18" s="48"/>
      <c r="D18" s="51"/>
      <c r="E18" s="51"/>
      <c r="F18" s="12"/>
      <c r="G18" s="12"/>
      <c r="H18" s="12"/>
      <c r="I18" s="12"/>
      <c r="J18" s="8"/>
      <c r="K18" s="26"/>
      <c r="L18" s="23"/>
      <c r="M18" s="26"/>
      <c r="N18" s="23"/>
      <c r="O18" s="2"/>
    </row>
    <row r="19" spans="2:15" s="1" customFormat="1" ht="16.5" customHeight="1" x14ac:dyDescent="0.25">
      <c r="B19" s="46" t="s">
        <v>35</v>
      </c>
      <c r="C19" s="49" t="s">
        <v>11</v>
      </c>
      <c r="D19" s="52">
        <v>600</v>
      </c>
      <c r="E19" s="52">
        <v>1.1399999999999999</v>
      </c>
      <c r="F19" s="12">
        <f t="shared" si="0"/>
        <v>683.99999999999989</v>
      </c>
      <c r="G19" s="12">
        <f>ROUND(F19*K19,2)</f>
        <v>684</v>
      </c>
      <c r="H19" s="12">
        <f>ROUND(F19*L19,2)</f>
        <v>0</v>
      </c>
      <c r="I19" s="12">
        <f>ROUND(F19*N19,2)</f>
        <v>684</v>
      </c>
      <c r="J19" s="8"/>
      <c r="K19" s="26">
        <v>1</v>
      </c>
      <c r="L19" s="23">
        <v>0</v>
      </c>
      <c r="M19" s="26">
        <v>0</v>
      </c>
      <c r="N19" s="23">
        <f t="shared" si="1"/>
        <v>1</v>
      </c>
      <c r="O19" s="2" t="str">
        <f t="shared" si="2"/>
        <v>OK</v>
      </c>
    </row>
    <row r="20" spans="2:15" s="1" customFormat="1" ht="16.5" customHeight="1" x14ac:dyDescent="0.25">
      <c r="B20" s="46" t="s">
        <v>36</v>
      </c>
      <c r="C20" s="49" t="s">
        <v>11</v>
      </c>
      <c r="D20" s="52">
        <v>600</v>
      </c>
      <c r="E20" s="52">
        <v>1.69</v>
      </c>
      <c r="F20" s="12">
        <f t="shared" ref="F20" si="9">E20*D20</f>
        <v>1014</v>
      </c>
      <c r="G20" s="12">
        <f>ROUND(F20*K20,2)</f>
        <v>1014</v>
      </c>
      <c r="H20" s="12">
        <f>ROUND(F20*L20,2)</f>
        <v>0</v>
      </c>
      <c r="I20" s="12">
        <f>ROUND(F20*N20,2)</f>
        <v>1014</v>
      </c>
      <c r="J20" s="8"/>
      <c r="K20" s="26">
        <v>1</v>
      </c>
      <c r="L20" s="23">
        <v>0</v>
      </c>
      <c r="M20" s="26">
        <v>0</v>
      </c>
      <c r="N20" s="23">
        <f t="shared" ref="N20" si="10">+SUM(K20:M20)</f>
        <v>1</v>
      </c>
      <c r="O20" s="2" t="str">
        <f t="shared" ref="O20" si="11">+IF(N20=100%,"OK","ERROR")</f>
        <v>OK</v>
      </c>
    </row>
    <row r="21" spans="2:15" s="1" customFormat="1" ht="16.5" customHeight="1" x14ac:dyDescent="0.25">
      <c r="B21" s="45" t="s">
        <v>26</v>
      </c>
      <c r="C21" s="48"/>
      <c r="D21" s="51"/>
      <c r="E21" s="51"/>
      <c r="F21" s="12"/>
      <c r="G21" s="12"/>
      <c r="H21" s="12"/>
      <c r="I21" s="12"/>
      <c r="J21" s="8"/>
      <c r="K21" s="26"/>
      <c r="L21" s="23"/>
      <c r="M21" s="26"/>
      <c r="N21" s="23"/>
      <c r="O21" s="2"/>
    </row>
    <row r="22" spans="2:15" s="1" customFormat="1" ht="28.5" customHeight="1" x14ac:dyDescent="0.25">
      <c r="B22" s="46" t="s">
        <v>37</v>
      </c>
      <c r="C22" s="49" t="s">
        <v>13</v>
      </c>
      <c r="D22" s="52">
        <v>90</v>
      </c>
      <c r="E22" s="53">
        <v>19.41</v>
      </c>
      <c r="F22" s="54">
        <f t="shared" ref="F22:F23" si="12">E22*D22</f>
        <v>1746.9</v>
      </c>
      <c r="G22" s="54">
        <f>ROUND(F22*K22,2)</f>
        <v>1746.9</v>
      </c>
      <c r="H22" s="54">
        <f>ROUND(F22*L22,2)</f>
        <v>0</v>
      </c>
      <c r="I22" s="54">
        <f>ROUND(F22*N22,2)</f>
        <v>1746.9</v>
      </c>
      <c r="J22" s="40"/>
      <c r="K22" s="41">
        <v>1</v>
      </c>
      <c r="L22" s="42">
        <v>0</v>
      </c>
      <c r="M22" s="41">
        <v>0</v>
      </c>
      <c r="N22" s="42">
        <f t="shared" ref="N22:N23" si="13">K22+L22+M22</f>
        <v>1</v>
      </c>
      <c r="O22" s="43" t="str">
        <f t="shared" si="2"/>
        <v>OK</v>
      </c>
    </row>
    <row r="23" spans="2:15" s="1" customFormat="1" ht="16.5" customHeight="1" x14ac:dyDescent="0.25">
      <c r="B23" s="46" t="s">
        <v>38</v>
      </c>
      <c r="C23" s="49" t="s">
        <v>11</v>
      </c>
      <c r="D23" s="52">
        <v>600</v>
      </c>
      <c r="E23" s="53">
        <v>6.3</v>
      </c>
      <c r="F23" s="54">
        <f t="shared" si="12"/>
        <v>3780</v>
      </c>
      <c r="G23" s="54">
        <f>ROUND(F23*K23,2)</f>
        <v>3780</v>
      </c>
      <c r="H23" s="54">
        <f>ROUND(F23*L23,2)</f>
        <v>0</v>
      </c>
      <c r="I23" s="54">
        <f>ROUND(F23*N23,2)</f>
        <v>3780</v>
      </c>
      <c r="J23" s="8"/>
      <c r="K23" s="26">
        <v>1</v>
      </c>
      <c r="L23" s="23">
        <v>0</v>
      </c>
      <c r="M23" s="26">
        <v>0</v>
      </c>
      <c r="N23" s="23">
        <f t="shared" si="13"/>
        <v>1</v>
      </c>
      <c r="O23" s="2" t="str">
        <f t="shared" si="2"/>
        <v>OK</v>
      </c>
    </row>
    <row r="24" spans="2:15" s="1" customFormat="1" ht="16.5" customHeight="1" x14ac:dyDescent="0.25">
      <c r="B24" s="45" t="s">
        <v>39</v>
      </c>
      <c r="C24" s="48"/>
      <c r="D24" s="51"/>
      <c r="E24" s="51"/>
      <c r="F24" s="12"/>
      <c r="G24" s="12"/>
      <c r="H24" s="12"/>
      <c r="I24" s="12"/>
      <c r="J24" s="8"/>
      <c r="K24" s="26"/>
      <c r="L24" s="23"/>
      <c r="M24" s="26"/>
      <c r="N24" s="23"/>
      <c r="O24" s="2"/>
    </row>
    <row r="25" spans="2:15" s="1" customFormat="1" ht="16.5" customHeight="1" x14ac:dyDescent="0.25">
      <c r="B25" s="46" t="s">
        <v>40</v>
      </c>
      <c r="C25" s="49" t="s">
        <v>13</v>
      </c>
      <c r="D25" s="52">
        <v>93.9</v>
      </c>
      <c r="E25" s="52">
        <v>379.64</v>
      </c>
      <c r="F25" s="12">
        <f t="shared" si="0"/>
        <v>35648.196000000004</v>
      </c>
      <c r="G25" s="12">
        <f>ROUND(F25*K25,2)</f>
        <v>35648.199999999997</v>
      </c>
      <c r="H25" s="12">
        <f>ROUND(F25*L25,2)</f>
        <v>0</v>
      </c>
      <c r="I25" s="12">
        <f>ROUND(F25*N25,2)</f>
        <v>35648.199999999997</v>
      </c>
      <c r="J25" s="8"/>
      <c r="K25" s="26">
        <v>1</v>
      </c>
      <c r="L25" s="23">
        <v>0</v>
      </c>
      <c r="M25" s="26">
        <v>0</v>
      </c>
      <c r="N25" s="23">
        <f t="shared" ref="N25" si="14">+SUM(K25:M25)</f>
        <v>1</v>
      </c>
      <c r="O25" s="2" t="str">
        <f t="shared" ref="O25" si="15">+IF(N25=100%,"OK","ERROR")</f>
        <v>OK</v>
      </c>
    </row>
    <row r="26" spans="2:15" s="1" customFormat="1" ht="22.5" customHeight="1" x14ac:dyDescent="0.25">
      <c r="B26" s="46" t="s">
        <v>41</v>
      </c>
      <c r="C26" s="49" t="s">
        <v>11</v>
      </c>
      <c r="D26" s="52">
        <v>67.959999999999994</v>
      </c>
      <c r="E26" s="52">
        <v>39.69</v>
      </c>
      <c r="F26" s="12">
        <f t="shared" ref="F26" si="16">E26*D26</f>
        <v>2697.3323999999998</v>
      </c>
      <c r="G26" s="12">
        <f>ROUND(F26*K26,2)</f>
        <v>2697.33</v>
      </c>
      <c r="H26" s="12">
        <f>ROUND(F26*L26,2)</f>
        <v>0</v>
      </c>
      <c r="I26" s="12">
        <f>ROUND(F26*N26,2)</f>
        <v>2697.33</v>
      </c>
      <c r="J26" s="8"/>
      <c r="K26" s="26">
        <v>1</v>
      </c>
      <c r="L26" s="23">
        <v>0</v>
      </c>
      <c r="M26" s="26">
        <v>0</v>
      </c>
      <c r="N26" s="23">
        <f t="shared" ref="N26" si="17">+SUM(K26:M26)</f>
        <v>1</v>
      </c>
      <c r="O26" s="2" t="str">
        <f t="shared" ref="O26" si="18">+IF(N26=100%,"OK","ERROR")</f>
        <v>OK</v>
      </c>
    </row>
    <row r="27" spans="2:15" s="1" customFormat="1" ht="16.5" customHeight="1" x14ac:dyDescent="0.25">
      <c r="B27" s="46" t="s">
        <v>42</v>
      </c>
      <c r="C27" s="49" t="s">
        <v>15</v>
      </c>
      <c r="D27" s="52">
        <v>308</v>
      </c>
      <c r="E27" s="52">
        <v>15.43</v>
      </c>
      <c r="F27" s="12">
        <f t="shared" ref="F27" si="19">E27*D27</f>
        <v>4752.4399999999996</v>
      </c>
      <c r="G27" s="12">
        <f>ROUND(F27*K27,2)</f>
        <v>4752.4399999999996</v>
      </c>
      <c r="H27" s="12">
        <f>ROUND(F27*L27,2)</f>
        <v>0</v>
      </c>
      <c r="I27" s="12">
        <f>ROUND(F27*N27,2)</f>
        <v>4752.4399999999996</v>
      </c>
      <c r="J27" s="8"/>
      <c r="K27" s="26">
        <v>1</v>
      </c>
      <c r="L27" s="23">
        <v>0</v>
      </c>
      <c r="M27" s="26">
        <v>0</v>
      </c>
      <c r="N27" s="23">
        <f t="shared" ref="N27" si="20">+SUM(K27:M27)</f>
        <v>1</v>
      </c>
      <c r="O27" s="2" t="str">
        <f t="shared" ref="O27" si="21">+IF(N27=100%,"OK","ERROR")</f>
        <v>OK</v>
      </c>
    </row>
    <row r="28" spans="2:15" s="1" customFormat="1" ht="16.5" customHeight="1" x14ac:dyDescent="0.25">
      <c r="B28" s="45" t="s">
        <v>27</v>
      </c>
      <c r="C28" s="48"/>
      <c r="D28" s="51"/>
      <c r="E28" s="51"/>
      <c r="F28" s="12"/>
      <c r="G28" s="12"/>
      <c r="H28" s="12"/>
      <c r="I28" s="12"/>
      <c r="J28" s="12"/>
      <c r="K28" s="26"/>
      <c r="L28" s="23"/>
      <c r="M28" s="26"/>
      <c r="N28" s="23"/>
      <c r="O28" s="2"/>
    </row>
    <row r="29" spans="2:15" s="1" customFormat="1" ht="16.5" customHeight="1" x14ac:dyDescent="0.25">
      <c r="B29" s="46" t="s">
        <v>43</v>
      </c>
      <c r="C29" s="49" t="s">
        <v>63</v>
      </c>
      <c r="D29" s="52">
        <v>2</v>
      </c>
      <c r="E29" s="52">
        <v>880.52</v>
      </c>
      <c r="F29" s="12">
        <f t="shared" ref="F29:F35" si="22">E29*D29</f>
        <v>1761.04</v>
      </c>
      <c r="G29" s="12">
        <f>ROUND(F29*K29,2)</f>
        <v>1761.04</v>
      </c>
      <c r="H29" s="12">
        <f>ROUND(F29*L29,2)</f>
        <v>0</v>
      </c>
      <c r="I29" s="12">
        <f>ROUND(F29*N29,2)</f>
        <v>1761.04</v>
      </c>
      <c r="J29" s="8"/>
      <c r="K29" s="26">
        <v>1</v>
      </c>
      <c r="L29" s="23">
        <v>0</v>
      </c>
      <c r="M29" s="26">
        <v>0</v>
      </c>
      <c r="N29" s="23">
        <f t="shared" ref="N29:N35" si="23">+SUM(K29:M29)</f>
        <v>1</v>
      </c>
      <c r="O29" s="2" t="str">
        <f t="shared" ref="O29:O35" si="24">+IF(N29=100%,"OK","ERROR")</f>
        <v>OK</v>
      </c>
    </row>
    <row r="30" spans="2:15" s="1" customFormat="1" ht="16.5" customHeight="1" x14ac:dyDescent="0.25">
      <c r="B30" s="46" t="s">
        <v>44</v>
      </c>
      <c r="C30" s="49" t="s">
        <v>63</v>
      </c>
      <c r="D30" s="52">
        <v>2</v>
      </c>
      <c r="E30" s="52">
        <v>138.44999999999999</v>
      </c>
      <c r="F30" s="12">
        <f t="shared" si="22"/>
        <v>276.89999999999998</v>
      </c>
      <c r="G30" s="12">
        <f>ROUND(F30*K30,2)</f>
        <v>276.89999999999998</v>
      </c>
      <c r="H30" s="12">
        <f>ROUND(F30*L30,2)</f>
        <v>0</v>
      </c>
      <c r="I30" s="12">
        <f>ROUND(F30*N30,2)</f>
        <v>276.89999999999998</v>
      </c>
      <c r="J30" s="8"/>
      <c r="K30" s="26">
        <v>1</v>
      </c>
      <c r="L30" s="23">
        <v>0</v>
      </c>
      <c r="M30" s="26">
        <v>0</v>
      </c>
      <c r="N30" s="23">
        <f t="shared" si="23"/>
        <v>1</v>
      </c>
      <c r="O30" s="2" t="str">
        <f t="shared" si="24"/>
        <v>OK</v>
      </c>
    </row>
    <row r="31" spans="2:15" s="1" customFormat="1" ht="16.5" customHeight="1" x14ac:dyDescent="0.25">
      <c r="B31" s="45" t="s">
        <v>45</v>
      </c>
      <c r="C31" s="48"/>
      <c r="D31" s="51"/>
      <c r="E31" s="51"/>
      <c r="F31" s="12"/>
      <c r="G31" s="12"/>
      <c r="H31" s="12"/>
      <c r="I31" s="12"/>
      <c r="J31" s="8"/>
      <c r="K31" s="26"/>
      <c r="L31" s="23"/>
      <c r="M31" s="26"/>
      <c r="N31" s="23"/>
      <c r="O31" s="2"/>
    </row>
    <row r="32" spans="2:15" s="1" customFormat="1" ht="16.5" customHeight="1" x14ac:dyDescent="0.25">
      <c r="B32" s="46" t="s">
        <v>46</v>
      </c>
      <c r="C32" s="49" t="s">
        <v>11</v>
      </c>
      <c r="D32" s="52">
        <v>43.4</v>
      </c>
      <c r="E32" s="52">
        <v>15.47</v>
      </c>
      <c r="F32" s="12">
        <f t="shared" si="22"/>
        <v>671.39800000000002</v>
      </c>
      <c r="G32" s="12">
        <f>ROUND(F32*K32,2)</f>
        <v>671.4</v>
      </c>
      <c r="H32" s="12">
        <f>ROUND(F32*L32,2)</f>
        <v>0</v>
      </c>
      <c r="I32" s="12">
        <f>ROUND(F32*N32,2)</f>
        <v>671.4</v>
      </c>
      <c r="J32" s="8"/>
      <c r="K32" s="26">
        <v>1</v>
      </c>
      <c r="L32" s="23">
        <v>0</v>
      </c>
      <c r="M32" s="26">
        <v>0</v>
      </c>
      <c r="N32" s="23">
        <f t="shared" si="23"/>
        <v>1</v>
      </c>
      <c r="O32" s="2" t="str">
        <f t="shared" si="24"/>
        <v>OK</v>
      </c>
    </row>
    <row r="33" spans="2:15" s="1" customFormat="1" ht="16.5" customHeight="1" x14ac:dyDescent="0.25">
      <c r="B33" s="44" t="s">
        <v>47</v>
      </c>
      <c r="C33" s="47"/>
      <c r="D33" s="50"/>
      <c r="E33" s="50"/>
      <c r="F33" s="12"/>
      <c r="G33" s="12"/>
      <c r="H33" s="12"/>
      <c r="I33" s="12"/>
      <c r="J33" s="8"/>
      <c r="K33" s="26"/>
      <c r="L33" s="23"/>
      <c r="M33" s="26"/>
      <c r="N33" s="23"/>
      <c r="O33" s="2"/>
    </row>
    <row r="34" spans="2:15" s="1" customFormat="1" ht="16.5" customHeight="1" x14ac:dyDescent="0.25">
      <c r="B34" s="45" t="s">
        <v>26</v>
      </c>
      <c r="C34" s="48"/>
      <c r="D34" s="51"/>
      <c r="E34" s="51"/>
      <c r="F34" s="12"/>
      <c r="G34" s="12"/>
      <c r="H34" s="12"/>
      <c r="I34" s="12"/>
      <c r="J34" s="8"/>
      <c r="K34" s="26"/>
      <c r="L34" s="23"/>
      <c r="M34" s="26"/>
      <c r="N34" s="23"/>
      <c r="O34" s="2"/>
    </row>
    <row r="35" spans="2:15" s="1" customFormat="1" ht="16.5" customHeight="1" x14ac:dyDescent="0.25">
      <c r="B35" s="46" t="s">
        <v>48</v>
      </c>
      <c r="C35" s="49" t="s">
        <v>13</v>
      </c>
      <c r="D35" s="52">
        <v>12</v>
      </c>
      <c r="E35" s="52">
        <v>34.090000000000003</v>
      </c>
      <c r="F35" s="12">
        <f t="shared" si="22"/>
        <v>409.08000000000004</v>
      </c>
      <c r="G35" s="12">
        <f>ROUND(F35*K35,2)</f>
        <v>409.08</v>
      </c>
      <c r="H35" s="12">
        <f>ROUND(F35*L35,2)</f>
        <v>0</v>
      </c>
      <c r="I35" s="12">
        <f>ROUND(F35*N35,2)</f>
        <v>409.08</v>
      </c>
      <c r="J35" s="8"/>
      <c r="K35" s="26">
        <v>1</v>
      </c>
      <c r="L35" s="23">
        <v>0</v>
      </c>
      <c r="M35" s="26">
        <v>0</v>
      </c>
      <c r="N35" s="23">
        <f t="shared" si="23"/>
        <v>1</v>
      </c>
      <c r="O35" s="2" t="str">
        <f t="shared" si="24"/>
        <v>OK</v>
      </c>
    </row>
    <row r="36" spans="2:15" s="1" customFormat="1" ht="16.5" customHeight="1" x14ac:dyDescent="0.25">
      <c r="B36" s="45" t="s">
        <v>49</v>
      </c>
      <c r="C36" s="48"/>
      <c r="D36" s="51"/>
      <c r="E36" s="51"/>
      <c r="F36" s="12"/>
      <c r="G36" s="12"/>
      <c r="H36" s="12"/>
      <c r="I36" s="12"/>
      <c r="J36" s="8"/>
      <c r="K36" s="26"/>
      <c r="L36" s="23"/>
      <c r="M36" s="26"/>
      <c r="N36" s="23"/>
      <c r="O36" s="2"/>
    </row>
    <row r="37" spans="2:15" s="1" customFormat="1" ht="16.5" customHeight="1" x14ac:dyDescent="0.25">
      <c r="B37" s="46" t="s">
        <v>50</v>
      </c>
      <c r="C37" s="49" t="s">
        <v>13</v>
      </c>
      <c r="D37" s="52">
        <v>6.12</v>
      </c>
      <c r="E37" s="52">
        <v>384.65</v>
      </c>
      <c r="F37" s="12">
        <f t="shared" si="0"/>
        <v>2354.058</v>
      </c>
      <c r="G37" s="12">
        <f>ROUND(F37*K37,2)</f>
        <v>2354.06</v>
      </c>
      <c r="H37" s="12">
        <f>ROUND(F37*L37,2)</f>
        <v>0</v>
      </c>
      <c r="I37" s="12">
        <f>ROUND(F37*N37,2)</f>
        <v>2354.06</v>
      </c>
      <c r="J37" s="8"/>
      <c r="K37" s="26">
        <v>1</v>
      </c>
      <c r="L37" s="23">
        <v>0</v>
      </c>
      <c r="M37" s="26">
        <v>0</v>
      </c>
      <c r="N37" s="23">
        <f t="shared" si="1"/>
        <v>1</v>
      </c>
      <c r="O37" s="2" t="str">
        <f t="shared" si="2"/>
        <v>OK</v>
      </c>
    </row>
    <row r="38" spans="2:15" s="1" customFormat="1" ht="16.5" customHeight="1" x14ac:dyDescent="0.25">
      <c r="B38" s="46" t="s">
        <v>51</v>
      </c>
      <c r="C38" s="49" t="s">
        <v>11</v>
      </c>
      <c r="D38" s="52">
        <v>24</v>
      </c>
      <c r="E38" s="52">
        <v>40.47</v>
      </c>
      <c r="F38" s="12">
        <f t="shared" si="0"/>
        <v>971.28</v>
      </c>
      <c r="G38" s="12">
        <f t="shared" ref="G38:G39" si="25">ROUND(F38*K38,2)</f>
        <v>971.28</v>
      </c>
      <c r="H38" s="12">
        <f t="shared" ref="H38:H39" si="26">ROUND(F38*L38,2)</f>
        <v>0</v>
      </c>
      <c r="I38" s="12">
        <f t="shared" ref="I38:I39" si="27">ROUND(F38*N38,2)</f>
        <v>971.28</v>
      </c>
      <c r="J38" s="8"/>
      <c r="K38" s="26">
        <v>1</v>
      </c>
      <c r="L38" s="23">
        <v>0</v>
      </c>
      <c r="M38" s="26">
        <v>0</v>
      </c>
      <c r="N38" s="23">
        <f t="shared" ref="N38:N39" si="28">+SUM(K38:M38)</f>
        <v>1</v>
      </c>
      <c r="O38" s="2" t="str">
        <f t="shared" ref="O38:O39" si="29">+IF(N38=100%,"OK","ERROR")</f>
        <v>OK</v>
      </c>
    </row>
    <row r="39" spans="2:15" s="1" customFormat="1" ht="16.5" customHeight="1" x14ac:dyDescent="0.25">
      <c r="B39" s="46" t="s">
        <v>52</v>
      </c>
      <c r="C39" s="49" t="s">
        <v>14</v>
      </c>
      <c r="D39" s="52">
        <v>302.72000000000003</v>
      </c>
      <c r="E39" s="52">
        <v>4.6100000000000003</v>
      </c>
      <c r="F39" s="12">
        <f t="shared" si="0"/>
        <v>1395.5392000000002</v>
      </c>
      <c r="G39" s="12">
        <f t="shared" si="25"/>
        <v>1395.54</v>
      </c>
      <c r="H39" s="12">
        <f t="shared" si="26"/>
        <v>0</v>
      </c>
      <c r="I39" s="12">
        <f t="shared" si="27"/>
        <v>1395.54</v>
      </c>
      <c r="J39" s="8"/>
      <c r="K39" s="26">
        <v>1</v>
      </c>
      <c r="L39" s="23">
        <v>0</v>
      </c>
      <c r="M39" s="26">
        <v>0</v>
      </c>
      <c r="N39" s="23">
        <f t="shared" si="28"/>
        <v>1</v>
      </c>
      <c r="O39" s="2" t="str">
        <f t="shared" si="29"/>
        <v>OK</v>
      </c>
    </row>
    <row r="40" spans="2:15" s="1" customFormat="1" ht="16.5" customHeight="1" x14ac:dyDescent="0.25">
      <c r="B40" s="45" t="s">
        <v>53</v>
      </c>
      <c r="C40" s="48"/>
      <c r="D40" s="51"/>
      <c r="E40" s="51"/>
      <c r="F40" s="12"/>
      <c r="G40" s="12"/>
      <c r="H40" s="12"/>
      <c r="I40" s="12"/>
      <c r="J40" s="8"/>
      <c r="K40" s="26"/>
      <c r="L40" s="23"/>
      <c r="M40" s="23"/>
      <c r="N40" s="23"/>
      <c r="O40" s="2"/>
    </row>
    <row r="41" spans="2:15" s="1" customFormat="1" ht="16.5" customHeight="1" x14ac:dyDescent="0.25">
      <c r="B41" s="46" t="s">
        <v>54</v>
      </c>
      <c r="C41" s="49" t="s">
        <v>13</v>
      </c>
      <c r="D41" s="52">
        <v>11.54</v>
      </c>
      <c r="E41" s="52">
        <v>34.090000000000003</v>
      </c>
      <c r="F41" s="12">
        <f t="shared" si="0"/>
        <v>393.39859999999999</v>
      </c>
      <c r="G41" s="12">
        <f>ROUND(F41*K41,2)</f>
        <v>393.4</v>
      </c>
      <c r="H41" s="12">
        <f>ROUND(F41*L41,2)</f>
        <v>0</v>
      </c>
      <c r="I41" s="12">
        <f>ROUND(F41*N41,2)</f>
        <v>393.4</v>
      </c>
      <c r="J41" s="8"/>
      <c r="K41" s="26">
        <v>1</v>
      </c>
      <c r="L41" s="23">
        <v>0</v>
      </c>
      <c r="M41" s="23">
        <v>0</v>
      </c>
      <c r="N41" s="23">
        <f t="shared" si="1"/>
        <v>1</v>
      </c>
      <c r="O41" s="2" t="str">
        <f t="shared" si="2"/>
        <v>OK</v>
      </c>
    </row>
    <row r="42" spans="2:15" s="1" customFormat="1" ht="16.5" customHeight="1" x14ac:dyDescent="0.25">
      <c r="B42" s="46" t="s">
        <v>55</v>
      </c>
      <c r="C42" s="49" t="s">
        <v>13</v>
      </c>
      <c r="D42" s="52">
        <v>14.55</v>
      </c>
      <c r="E42" s="52">
        <v>22.73</v>
      </c>
      <c r="F42" s="12">
        <f t="shared" ref="F42" si="30">E42*D42</f>
        <v>330.72150000000005</v>
      </c>
      <c r="G42" s="12">
        <f>ROUND(F42*K42,2)</f>
        <v>330.72</v>
      </c>
      <c r="H42" s="12">
        <f>ROUND(F42*L42,2)</f>
        <v>0</v>
      </c>
      <c r="I42" s="12">
        <f>ROUND(F42*N42,2)</f>
        <v>330.72</v>
      </c>
      <c r="J42" s="8"/>
      <c r="K42" s="26">
        <v>1</v>
      </c>
      <c r="L42" s="23">
        <v>0</v>
      </c>
      <c r="M42" s="23">
        <v>0</v>
      </c>
      <c r="N42" s="23">
        <f t="shared" ref="N42" si="31">+SUM(K42:M42)</f>
        <v>1</v>
      </c>
      <c r="O42" s="2" t="str">
        <f t="shared" ref="O42" si="32">+IF(N42=100%,"OK","ERROR")</f>
        <v>OK</v>
      </c>
    </row>
    <row r="43" spans="2:15" s="1" customFormat="1" ht="16.5" customHeight="1" x14ac:dyDescent="0.25">
      <c r="B43" s="45" t="s">
        <v>56</v>
      </c>
      <c r="C43" s="48"/>
      <c r="D43" s="51"/>
      <c r="E43" s="51"/>
      <c r="F43" s="12"/>
      <c r="G43" s="12"/>
      <c r="H43" s="12"/>
      <c r="I43" s="12"/>
      <c r="J43" s="8"/>
      <c r="K43" s="26"/>
      <c r="L43" s="23"/>
      <c r="M43" s="23"/>
      <c r="N43" s="23"/>
      <c r="O43" s="2"/>
    </row>
    <row r="44" spans="2:15" s="1" customFormat="1" ht="16.5" customHeight="1" x14ac:dyDescent="0.25">
      <c r="B44" s="46" t="s">
        <v>57</v>
      </c>
      <c r="C44" s="49" t="s">
        <v>13</v>
      </c>
      <c r="D44" s="52">
        <v>11.64</v>
      </c>
      <c r="E44" s="52">
        <v>257.14999999999998</v>
      </c>
      <c r="F44" s="12">
        <f t="shared" ref="F44:F45" si="33">E44*D44</f>
        <v>2993.2259999999997</v>
      </c>
      <c r="G44" s="12">
        <f>ROUND(F44*K44,2)</f>
        <v>2993.23</v>
      </c>
      <c r="H44" s="12">
        <f>ROUND(F44*L44,2)</f>
        <v>0</v>
      </c>
      <c r="I44" s="12">
        <f>ROUND(F44*N44,2)</f>
        <v>2993.23</v>
      </c>
      <c r="J44" s="8"/>
      <c r="K44" s="26">
        <v>1</v>
      </c>
      <c r="L44" s="23">
        <v>0</v>
      </c>
      <c r="M44" s="23">
        <v>0</v>
      </c>
      <c r="N44" s="23">
        <f t="shared" ref="N44:N45" si="34">+SUM(K44:M44)</f>
        <v>1</v>
      </c>
      <c r="O44" s="2" t="str">
        <f t="shared" ref="O44:O45" si="35">+IF(N44=100%,"OK","ERROR")</f>
        <v>OK</v>
      </c>
    </row>
    <row r="45" spans="2:15" s="1" customFormat="1" ht="16.5" customHeight="1" x14ac:dyDescent="0.25">
      <c r="B45" s="46" t="s">
        <v>58</v>
      </c>
      <c r="C45" s="49" t="s">
        <v>11</v>
      </c>
      <c r="D45" s="52">
        <v>116.4</v>
      </c>
      <c r="E45" s="52">
        <v>43.06</v>
      </c>
      <c r="F45" s="12">
        <f t="shared" si="33"/>
        <v>5012.1840000000002</v>
      </c>
      <c r="G45" s="12">
        <f>ROUND(F45*K45,2)</f>
        <v>5012.18</v>
      </c>
      <c r="H45" s="12">
        <f>ROUND(F45*L45,2)</f>
        <v>0</v>
      </c>
      <c r="I45" s="12">
        <f>ROUND(F45*N45,2)</f>
        <v>5012.18</v>
      </c>
      <c r="J45" s="8"/>
      <c r="K45" s="26">
        <v>1</v>
      </c>
      <c r="L45" s="23">
        <v>0</v>
      </c>
      <c r="M45" s="23">
        <v>0</v>
      </c>
      <c r="N45" s="23">
        <f t="shared" si="34"/>
        <v>1</v>
      </c>
      <c r="O45" s="2" t="str">
        <f t="shared" si="35"/>
        <v>OK</v>
      </c>
    </row>
    <row r="46" spans="2:15" s="1" customFormat="1" ht="16.5" customHeight="1" x14ac:dyDescent="0.25">
      <c r="B46" s="45" t="s">
        <v>59</v>
      </c>
      <c r="C46" s="48"/>
      <c r="D46" s="51"/>
      <c r="E46" s="51"/>
      <c r="F46" s="12"/>
      <c r="G46" s="12"/>
      <c r="H46" s="12"/>
      <c r="I46" s="12"/>
      <c r="J46" s="8"/>
      <c r="K46" s="26"/>
      <c r="L46" s="23" t="s">
        <v>65</v>
      </c>
      <c r="M46" s="23"/>
      <c r="N46" s="23"/>
      <c r="O46" s="2"/>
    </row>
    <row r="47" spans="2:15" s="1" customFormat="1" ht="16.5" customHeight="1" x14ac:dyDescent="0.25">
      <c r="B47" s="46" t="s">
        <v>60</v>
      </c>
      <c r="C47" s="49" t="s">
        <v>11</v>
      </c>
      <c r="D47" s="52">
        <v>267.72000000000003</v>
      </c>
      <c r="E47" s="52">
        <v>23.2</v>
      </c>
      <c r="F47" s="12">
        <f t="shared" si="0"/>
        <v>6211.1040000000003</v>
      </c>
      <c r="G47" s="12">
        <f>ROUND(F47*K47,2)</f>
        <v>6211.1</v>
      </c>
      <c r="H47" s="12">
        <f>ROUND(F47*L47,2)</f>
        <v>0</v>
      </c>
      <c r="I47" s="12">
        <f>ROUND(F47*N47,2)</f>
        <v>6211.1</v>
      </c>
      <c r="J47" s="8"/>
      <c r="K47" s="26">
        <v>1</v>
      </c>
      <c r="L47" s="23">
        <v>0</v>
      </c>
      <c r="M47" s="23">
        <v>0</v>
      </c>
      <c r="N47" s="23">
        <f t="shared" ref="N47:N49" si="36">+SUM(K47:M47)</f>
        <v>1</v>
      </c>
      <c r="O47" s="2" t="str">
        <f t="shared" ref="O47:O49" si="37">+IF(N47=100%,"OK","ERROR")</f>
        <v>OK</v>
      </c>
    </row>
    <row r="48" spans="2:15" s="1" customFormat="1" ht="16.5" customHeight="1" x14ac:dyDescent="0.25">
      <c r="B48" s="46" t="s">
        <v>61</v>
      </c>
      <c r="C48" s="49" t="s">
        <v>15</v>
      </c>
      <c r="D48" s="52">
        <v>94.72</v>
      </c>
      <c r="E48" s="52">
        <v>29.62</v>
      </c>
      <c r="F48" s="12">
        <f t="shared" ref="F48" si="38">E48*D48</f>
        <v>2805.6064000000001</v>
      </c>
      <c r="G48" s="12">
        <f>ROUND(F48*K48,2)</f>
        <v>2805.61</v>
      </c>
      <c r="H48" s="12">
        <f>ROUND(F48*L48,2)</f>
        <v>0</v>
      </c>
      <c r="I48" s="12">
        <f>ROUND(F48*N48,2)</f>
        <v>2805.61</v>
      </c>
      <c r="J48" s="8"/>
      <c r="K48" s="26">
        <v>1</v>
      </c>
      <c r="L48" s="23">
        <v>0</v>
      </c>
      <c r="M48" s="23">
        <v>0</v>
      </c>
      <c r="N48" s="23">
        <f t="shared" ref="N48" si="39">+SUM(K48:M48)</f>
        <v>1</v>
      </c>
      <c r="O48" s="2" t="str">
        <f t="shared" ref="O48" si="40">+IF(N48=100%,"OK","ERROR")</f>
        <v>OK</v>
      </c>
    </row>
    <row r="49" spans="2:15" s="1" customFormat="1" ht="16.5" customHeight="1" x14ac:dyDescent="0.25">
      <c r="B49" s="46" t="s">
        <v>62</v>
      </c>
      <c r="C49" s="49" t="s">
        <v>15</v>
      </c>
      <c r="D49" s="52">
        <v>312.32</v>
      </c>
      <c r="E49" s="52">
        <v>19.21</v>
      </c>
      <c r="F49" s="12">
        <f t="shared" si="0"/>
        <v>5999.6671999999999</v>
      </c>
      <c r="G49" s="12">
        <f>ROUND(F49*K49,2)</f>
        <v>5999.67</v>
      </c>
      <c r="H49" s="12">
        <f>ROUND(F49*L49,2)</f>
        <v>0</v>
      </c>
      <c r="I49" s="12">
        <f>ROUND(F49*N49,2)</f>
        <v>5999.67</v>
      </c>
      <c r="J49" s="8"/>
      <c r="K49" s="26">
        <v>1</v>
      </c>
      <c r="L49" s="23">
        <v>0</v>
      </c>
      <c r="M49" s="23">
        <v>0</v>
      </c>
      <c r="N49" s="23">
        <f t="shared" si="36"/>
        <v>1</v>
      </c>
      <c r="O49" s="2" t="str">
        <f t="shared" si="37"/>
        <v>OK</v>
      </c>
    </row>
    <row r="50" spans="2:15" s="1" customFormat="1" ht="13.8" x14ac:dyDescent="0.25">
      <c r="B50" s="14"/>
      <c r="C50" s="15"/>
      <c r="D50" s="15"/>
      <c r="E50" s="16"/>
      <c r="F50" s="17"/>
      <c r="G50" s="17"/>
      <c r="H50" s="17"/>
      <c r="I50" s="18"/>
      <c r="J50" s="3"/>
      <c r="K50" s="24"/>
      <c r="L50" s="24"/>
      <c r="M50" s="24"/>
      <c r="O50" s="2"/>
    </row>
    <row r="51" spans="2:15" s="1" customFormat="1" ht="13.8" x14ac:dyDescent="0.25">
      <c r="B51" s="66" t="s">
        <v>16</v>
      </c>
      <c r="C51" s="67"/>
      <c r="D51" s="67"/>
      <c r="E51" s="68"/>
      <c r="F51" s="10">
        <f>SUM(F13:F49)</f>
        <v>104623.0713</v>
      </c>
      <c r="G51" s="10">
        <f>SUM(G13:G49)</f>
        <v>104623.07999999999</v>
      </c>
      <c r="H51" s="10">
        <f>SUM(H13:H49)</f>
        <v>0</v>
      </c>
      <c r="I51" s="10">
        <f>SUM(I13:I49)</f>
        <v>104623.07999999999</v>
      </c>
      <c r="J51" s="7"/>
      <c r="K51" s="25"/>
      <c r="L51" s="25"/>
      <c r="M51" s="26"/>
      <c r="O51" s="2"/>
    </row>
    <row r="52" spans="2:15" s="1" customFormat="1" ht="13.8" x14ac:dyDescent="0.25">
      <c r="B52" s="64" t="s">
        <v>23</v>
      </c>
      <c r="C52" s="65"/>
      <c r="D52" s="65"/>
      <c r="E52" s="65"/>
      <c r="F52" s="10">
        <v>17115.810000000001</v>
      </c>
      <c r="G52" s="10">
        <v>17115.810000000001</v>
      </c>
      <c r="H52" s="10">
        <v>0</v>
      </c>
      <c r="I52" s="10">
        <f>+G52+H52</f>
        <v>17115.810000000001</v>
      </c>
      <c r="J52" s="7"/>
      <c r="K52" s="25"/>
      <c r="L52" s="25"/>
      <c r="M52" s="26"/>
      <c r="O52" s="2"/>
    </row>
    <row r="53" spans="2:15" s="1" customFormat="1" ht="13.8" x14ac:dyDescent="0.25">
      <c r="B53" s="35" t="s">
        <v>22</v>
      </c>
      <c r="C53" s="36"/>
      <c r="D53" s="37"/>
      <c r="E53" s="38"/>
      <c r="F53" s="21">
        <f>ROUND(F51*0.1,2)</f>
        <v>10462.31</v>
      </c>
      <c r="G53" s="21">
        <f t="shared" ref="G53:H53" si="41">ROUND(G51*0.1,2)</f>
        <v>10462.31</v>
      </c>
      <c r="H53" s="21">
        <f t="shared" si="41"/>
        <v>0</v>
      </c>
      <c r="I53" s="21">
        <f>ROUND(I51*0.1,2)</f>
        <v>10462.31</v>
      </c>
      <c r="J53" s="7"/>
      <c r="K53" s="25"/>
      <c r="L53" s="25"/>
      <c r="M53" s="26"/>
      <c r="O53" s="2"/>
    </row>
    <row r="54" spans="2:15" s="1" customFormat="1" ht="13.8" x14ac:dyDescent="0.25">
      <c r="B54" s="62" t="s">
        <v>17</v>
      </c>
      <c r="C54" s="63"/>
      <c r="D54" s="63"/>
      <c r="E54" s="63"/>
      <c r="F54" s="21">
        <f>SUM(F51:F53)</f>
        <v>132201.19130000001</v>
      </c>
      <c r="G54" s="21">
        <f>SUM(G51:G53)</f>
        <v>132201.19999999998</v>
      </c>
      <c r="H54" s="21">
        <v>0</v>
      </c>
      <c r="I54" s="21">
        <f t="shared" ref="I54" si="42">SUM(I51:I53)</f>
        <v>132201.19999999998</v>
      </c>
      <c r="J54" s="7"/>
      <c r="K54" s="25"/>
      <c r="L54" s="25"/>
      <c r="M54" s="26"/>
      <c r="O54" s="2"/>
    </row>
    <row r="55" spans="2:15" s="1" customFormat="1" ht="27.6" x14ac:dyDescent="0.25">
      <c r="B55" s="35" t="s">
        <v>24</v>
      </c>
      <c r="C55" s="36"/>
      <c r="D55" s="37"/>
      <c r="E55" s="38"/>
      <c r="F55" s="21">
        <f>F54*0.18</f>
        <v>23796.214434000001</v>
      </c>
      <c r="G55" s="21">
        <v>23796.22</v>
      </c>
      <c r="H55" s="21">
        <f t="shared" ref="H55" si="43">H54*0.18</f>
        <v>0</v>
      </c>
      <c r="I55" s="21">
        <f>I54*0.18</f>
        <v>23796.215999999997</v>
      </c>
      <c r="J55" s="8"/>
      <c r="K55" s="26"/>
      <c r="L55" s="26"/>
      <c r="M55" s="26"/>
      <c r="O55" s="2"/>
    </row>
    <row r="56" spans="2:15" s="1" customFormat="1" ht="13.8" x14ac:dyDescent="0.25">
      <c r="B56" s="56" t="s">
        <v>64</v>
      </c>
      <c r="C56" s="57"/>
      <c r="D56" s="58"/>
      <c r="E56" s="59"/>
      <c r="F56" s="60">
        <v>3500</v>
      </c>
      <c r="G56" s="60">
        <v>3500</v>
      </c>
      <c r="H56" s="60">
        <v>0</v>
      </c>
      <c r="I56" s="60">
        <f>+H56+G56</f>
        <v>3500</v>
      </c>
      <c r="J56" s="8"/>
      <c r="K56" s="26"/>
      <c r="L56" s="26"/>
      <c r="M56" s="26"/>
      <c r="O56" s="2"/>
    </row>
    <row r="57" spans="2:15" s="1" customFormat="1" ht="13.8" x14ac:dyDescent="0.25">
      <c r="B57" s="62" t="s">
        <v>18</v>
      </c>
      <c r="C57" s="63"/>
      <c r="D57" s="63"/>
      <c r="E57" s="63"/>
      <c r="F57" s="29">
        <f>F54+F55+F56</f>
        <v>159497.405734</v>
      </c>
      <c r="G57" s="29">
        <f>G54+G55+G56</f>
        <v>159497.41999999998</v>
      </c>
      <c r="H57" s="29">
        <v>0</v>
      </c>
      <c r="I57" s="29">
        <f>SUM(I54+I55+I56)</f>
        <v>159497.41599999997</v>
      </c>
      <c r="J57" s="7"/>
      <c r="K57" s="25"/>
      <c r="L57" s="25"/>
      <c r="M57" s="26"/>
      <c r="O57" s="2"/>
    </row>
    <row r="58" spans="2:15" x14ac:dyDescent="0.3">
      <c r="B58" s="61" t="s">
        <v>19</v>
      </c>
      <c r="C58" s="61"/>
      <c r="D58" s="61"/>
      <c r="E58" s="61"/>
      <c r="F58" s="61"/>
      <c r="G58" s="30">
        <f>G57/F57</f>
        <v>1.0000000894434609</v>
      </c>
      <c r="H58" s="30">
        <f>H57/F57</f>
        <v>0</v>
      </c>
      <c r="I58" s="30">
        <f>I57/F57</f>
        <v>1.0000000643646831</v>
      </c>
    </row>
    <row r="59" spans="2:15" x14ac:dyDescent="0.3">
      <c r="B59" s="61" t="s">
        <v>20</v>
      </c>
      <c r="C59" s="61"/>
      <c r="D59" s="61"/>
      <c r="E59" s="61"/>
      <c r="F59" s="61"/>
      <c r="G59" s="30">
        <f>G58</f>
        <v>1.0000000894434609</v>
      </c>
      <c r="H59" s="30">
        <f>G59+H58</f>
        <v>1.0000000894434609</v>
      </c>
      <c r="I59" s="39"/>
    </row>
    <row r="61" spans="2:15" x14ac:dyDescent="0.3">
      <c r="K61" s="55"/>
      <c r="N61" s="6">
        <v>1</v>
      </c>
    </row>
  </sheetData>
  <mergeCells count="14">
    <mergeCell ref="B51:E51"/>
    <mergeCell ref="B1:H2"/>
    <mergeCell ref="B3:I4"/>
    <mergeCell ref="B9:B10"/>
    <mergeCell ref="C9:C10"/>
    <mergeCell ref="D9:D10"/>
    <mergeCell ref="E9:E10"/>
    <mergeCell ref="F9:F10"/>
    <mergeCell ref="G9:I9"/>
    <mergeCell ref="B58:F58"/>
    <mergeCell ref="B59:F59"/>
    <mergeCell ref="B57:E57"/>
    <mergeCell ref="B54:E54"/>
    <mergeCell ref="B52:E52"/>
  </mergeCells>
  <pageMargins left="0.7" right="0.7" top="0.75" bottom="0.75" header="0.3" footer="0.3"/>
  <pageSetup scale="98" fitToHeight="0" orientation="landscape" r:id="rId1"/>
  <headerFooter>
    <oddFooter>&amp;C&amp;"Arial Narrow,Cursiva"MUNICIPALIDAD DISTRITAL DE CHILLIA - PATAZ - LA LIBERTAD</oddFooter>
  </headerFooter>
  <colBreaks count="1" manualBreakCount="1">
    <brk id="3" max="1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Richar</cp:lastModifiedBy>
  <cp:lastPrinted>2020-06-04T13:54:24Z</cp:lastPrinted>
  <dcterms:created xsi:type="dcterms:W3CDTF">2019-02-21T13:47:34Z</dcterms:created>
  <dcterms:modified xsi:type="dcterms:W3CDTF">2020-06-04T16:23:24Z</dcterms:modified>
</cp:coreProperties>
</file>