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expedientes chillia\2. EXPEDIENTE TECNICO LOSA DEPORTIVA- JUCUSBAMBA OK\8. CRONOGRAMA VALORIZADO  OK\"/>
    </mc:Choice>
  </mc:AlternateContent>
  <xr:revisionPtr revIDLastSave="0" documentId="13_ncr:1_{0A1466F0-7D92-4B9E-BD82-F786D5E44C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RONOGRAMA" sheetId="1" r:id="rId1"/>
    <sheet name="PRESUPUESTO" sheetId="2" r:id="rId2"/>
  </sheets>
  <definedNames>
    <definedName name="_xlnm.Print_Area" localSheetId="0">CRONOGRAMA!$A$1:$H$54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2" i="1" l="1"/>
  <c r="G32" i="1" s="1"/>
  <c r="H32" i="1" s="1"/>
  <c r="F38" i="1"/>
  <c r="G38" i="1" s="1"/>
  <c r="H38" i="1" s="1"/>
  <c r="F34" i="1"/>
  <c r="G34" i="1" s="1"/>
  <c r="H34" i="1" s="1"/>
  <c r="F33" i="1"/>
  <c r="G33" i="1" s="1"/>
  <c r="H33" i="1" s="1"/>
  <c r="F30" i="1"/>
  <c r="G30" i="1" s="1"/>
  <c r="H30" i="1" s="1"/>
  <c r="K49" i="2" l="1"/>
  <c r="K48" i="2"/>
  <c r="O40" i="2"/>
  <c r="O41" i="2"/>
  <c r="O39" i="2"/>
  <c r="O36" i="2"/>
  <c r="O37" i="2"/>
  <c r="O35" i="2"/>
  <c r="O33" i="2"/>
  <c r="O32" i="2" s="1"/>
  <c r="O30" i="2"/>
  <c r="O29" i="2" s="1"/>
  <c r="O28" i="2"/>
  <c r="O27" i="2"/>
  <c r="O24" i="2"/>
  <c r="O25" i="2"/>
  <c r="O23" i="2"/>
  <c r="O22" i="2" s="1"/>
  <c r="O20" i="2"/>
  <c r="O34" i="2" l="1"/>
  <c r="O26" i="2"/>
  <c r="O31" i="2" l="1"/>
  <c r="O21" i="2" l="1"/>
  <c r="O19" i="2"/>
  <c r="O18" i="2" s="1"/>
  <c r="O17" i="2"/>
  <c r="O16" i="2"/>
  <c r="O9" i="2"/>
  <c r="O15" i="2" l="1"/>
  <c r="O14" i="2" s="1"/>
  <c r="A42" i="1"/>
  <c r="A43" i="1"/>
  <c r="A44" i="1"/>
  <c r="A45" i="1"/>
  <c r="E8" i="1"/>
  <c r="E9" i="1"/>
  <c r="E10" i="1"/>
  <c r="E13" i="1"/>
  <c r="E14" i="1"/>
  <c r="E16" i="1"/>
  <c r="E17" i="1"/>
  <c r="E18" i="1"/>
  <c r="E21" i="1"/>
  <c r="E22" i="1"/>
  <c r="E24" i="1"/>
  <c r="E25" i="1"/>
  <c r="E27" i="1"/>
  <c r="E7" i="1"/>
  <c r="D8" i="1"/>
  <c r="D9" i="1"/>
  <c r="D10" i="1"/>
  <c r="D13" i="1"/>
  <c r="D14" i="1"/>
  <c r="D16" i="1"/>
  <c r="D17" i="1"/>
  <c r="D18" i="1"/>
  <c r="D20" i="1"/>
  <c r="D21" i="1"/>
  <c r="D22" i="1"/>
  <c r="D24" i="1"/>
  <c r="D25" i="1"/>
  <c r="D27" i="1"/>
  <c r="D7" i="1"/>
  <c r="C8" i="1"/>
  <c r="C9" i="1"/>
  <c r="C10" i="1"/>
  <c r="C13" i="1"/>
  <c r="C14" i="1"/>
  <c r="C16" i="1"/>
  <c r="C17" i="1"/>
  <c r="C18" i="1"/>
  <c r="C20" i="1"/>
  <c r="C21" i="1"/>
  <c r="C22" i="1"/>
  <c r="C24" i="1"/>
  <c r="C25" i="1"/>
  <c r="C27" i="1"/>
  <c r="C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7" i="1"/>
  <c r="B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35" i="1"/>
  <c r="A36" i="1"/>
  <c r="A37" i="1"/>
  <c r="A39" i="1"/>
  <c r="A40" i="1"/>
  <c r="A41" i="1"/>
  <c r="A6" i="1"/>
  <c r="K44" i="2" l="1"/>
  <c r="K43" i="2"/>
  <c r="F18" i="1"/>
  <c r="F27" i="1"/>
  <c r="G27" i="1" s="1"/>
  <c r="H27" i="1" s="1"/>
  <c r="F25" i="1"/>
  <c r="G25" i="1" s="1"/>
  <c r="H25" i="1" s="1"/>
  <c r="F41" i="1"/>
  <c r="G41" i="1" s="1"/>
  <c r="H41" i="1" s="1"/>
  <c r="F37" i="1"/>
  <c r="G37" i="1" s="1"/>
  <c r="H37" i="1" s="1"/>
  <c r="F22" i="1"/>
  <c r="G22" i="1" s="1"/>
  <c r="H22" i="1" s="1"/>
  <c r="F13" i="1"/>
  <c r="G13" i="1" s="1"/>
  <c r="F45" i="1"/>
  <c r="G45" i="1" s="1"/>
  <c r="H45" i="1" s="1"/>
  <c r="F44" i="1"/>
  <c r="G44" i="1" s="1"/>
  <c r="H44" i="1" s="1"/>
  <c r="F43" i="1"/>
  <c r="G43" i="1" s="1"/>
  <c r="H43" i="1" s="1"/>
  <c r="F7" i="1"/>
  <c r="K45" i="2" l="1"/>
  <c r="G7" i="1"/>
  <c r="F24" i="1"/>
  <c r="G24" i="1" s="1"/>
  <c r="H24" i="1" s="1"/>
  <c r="K46" i="2" l="1"/>
  <c r="K47" i="2" s="1"/>
  <c r="H7" i="1"/>
  <c r="F14" i="1"/>
  <c r="G14" i="1" s="1"/>
  <c r="H14" i="1" s="1"/>
  <c r="H13" i="1"/>
  <c r="F16" i="1"/>
  <c r="G16" i="1" s="1"/>
  <c r="H16" i="1" s="1"/>
  <c r="F20" i="1"/>
  <c r="G20" i="1" s="1"/>
  <c r="H20" i="1" s="1"/>
  <c r="F10" i="1"/>
  <c r="G10" i="1" s="1"/>
  <c r="H10" i="1" s="1"/>
  <c r="F40" i="1"/>
  <c r="G40" i="1" s="1"/>
  <c r="H40" i="1" s="1"/>
  <c r="F9" i="1"/>
  <c r="G9" i="1" s="1"/>
  <c r="H9" i="1" s="1"/>
  <c r="G18" i="1"/>
  <c r="H18" i="1" s="1"/>
  <c r="F8" i="1"/>
  <c r="F17" i="1"/>
  <c r="G17" i="1" s="1"/>
  <c r="H17" i="1" s="1"/>
  <c r="F21" i="1"/>
  <c r="G21" i="1" s="1"/>
  <c r="H21" i="1" s="1"/>
  <c r="F47" i="1" l="1"/>
  <c r="F49" i="1" s="1"/>
  <c r="G8" i="1"/>
  <c r="H8" i="1" l="1"/>
  <c r="H47" i="1" s="1"/>
  <c r="H49" i="1" s="1"/>
  <c r="G47" i="1"/>
  <c r="G49" i="1" s="1"/>
  <c r="F48" i="1"/>
  <c r="F50" i="1" l="1"/>
  <c r="F51" i="1" s="1"/>
  <c r="F52" i="1" s="1"/>
  <c r="G48" i="1"/>
  <c r="G50" i="1" s="1"/>
  <c r="H48" i="1"/>
  <c r="H50" i="1" s="1"/>
  <c r="G51" i="1" l="1"/>
  <c r="G52" i="1" s="1"/>
  <c r="G53" i="1" s="1"/>
  <c r="H54" i="1" s="1"/>
  <c r="H51" i="1"/>
  <c r="H52" i="1" s="1"/>
  <c r="H53" i="1" s="1"/>
</calcChain>
</file>

<file path=xl/sharedStrings.xml><?xml version="1.0" encoding="utf-8"?>
<sst xmlns="http://schemas.openxmlformats.org/spreadsheetml/2006/main" count="165" uniqueCount="125">
  <si>
    <t>CRONOGRAMA VALORIZADO DE OBRA</t>
  </si>
  <si>
    <t>PROYECTO: CONSTRUCION DE LOSA DEPORTIVA MULTIUSO Y MURO DE CONTENCION, LA ALBORADA DISTRITO DE CHILLIA, PROVINCIA DE PATAZ, DEPARTAMENTO LA LIBERTAD</t>
  </si>
  <si>
    <t>Descripción</t>
  </si>
  <si>
    <t>Item</t>
  </si>
  <si>
    <t>Und.</t>
  </si>
  <si>
    <t>Metrado</t>
  </si>
  <si>
    <t>Precio (s/.)</t>
  </si>
  <si>
    <t>Parcial (s/.)</t>
  </si>
  <si>
    <t>Mes 1</t>
  </si>
  <si>
    <t>01</t>
  </si>
  <si>
    <t>01.01</t>
  </si>
  <si>
    <t>01.02</t>
  </si>
  <si>
    <t>01.03</t>
  </si>
  <si>
    <t>02</t>
  </si>
  <si>
    <t>02.01</t>
  </si>
  <si>
    <t>02.02</t>
  </si>
  <si>
    <t>02.03</t>
  </si>
  <si>
    <t>m2</t>
  </si>
  <si>
    <t>glb</t>
  </si>
  <si>
    <t>m3</t>
  </si>
  <si>
    <t>m</t>
  </si>
  <si>
    <t>COSTO DIRECTO</t>
  </si>
  <si>
    <t>GASTOS GENERALES</t>
  </si>
  <si>
    <t>UTILIDAD</t>
  </si>
  <si>
    <t>SUBTOTAL</t>
  </si>
  <si>
    <t>IMPUESTO (IGV)</t>
  </si>
  <si>
    <t>TOTAL PRESUPUESTO</t>
  </si>
  <si>
    <t>AVANCE DE OBRA</t>
  </si>
  <si>
    <t>TOTAL</t>
  </si>
  <si>
    <t>Presupuesto</t>
  </si>
  <si>
    <t>0601001</t>
  </si>
  <si>
    <t>"CREACION DE LOSA DEPORTIVA MULTIUSO Y MURO DE CONTENCION EN EL CENTRO POBLADO DE JUCUSBAMBA - DISTRITO DE CHILIA - PROVINCIA DE PATAZ - REGION LA LIBERTAD"</t>
  </si>
  <si>
    <t>Subpresupuesto</t>
  </si>
  <si>
    <t>001</t>
  </si>
  <si>
    <t>LOSA JUCUSBAMBA</t>
  </si>
  <si>
    <t>Cliente</t>
  </si>
  <si>
    <t>MUNICIPALIDAD DISTRITAL DE CHILLIA</t>
  </si>
  <si>
    <t>Costo al</t>
  </si>
  <si>
    <t>06/03/2019</t>
  </si>
  <si>
    <t>Lugar</t>
  </si>
  <si>
    <t>LA LIBERTAD - PATAZ - CHILLIA</t>
  </si>
  <si>
    <t>Precio S/.</t>
  </si>
  <si>
    <t>Parcial S/.</t>
  </si>
  <si>
    <t>01.04</t>
  </si>
  <si>
    <t>u</t>
  </si>
  <si>
    <t>02.01.01</t>
  </si>
  <si>
    <t>02.01.02</t>
  </si>
  <si>
    <t>02.02.02</t>
  </si>
  <si>
    <t>02.02.03</t>
  </si>
  <si>
    <t>02.02.04</t>
  </si>
  <si>
    <t>02.03.01</t>
  </si>
  <si>
    <t>02.03.02</t>
  </si>
  <si>
    <t>02.03.03</t>
  </si>
  <si>
    <t>03.01.02</t>
  </si>
  <si>
    <t>03.02.02</t>
  </si>
  <si>
    <t>03.03.01</t>
  </si>
  <si>
    <t>03.03.02</t>
  </si>
  <si>
    <t>Costo Directo</t>
  </si>
  <si>
    <t>OBRAS GENERALES</t>
  </si>
  <si>
    <t>03.02.03</t>
  </si>
  <si>
    <t>S10</t>
  </si>
  <si>
    <t>Página</t>
  </si>
  <si>
    <t xml:space="preserve">   CARTEL DE OBRA 2.40 x 3.60</t>
  </si>
  <si>
    <t xml:space="preserve">   CASETA PARA ALMACEN Y/O GUARDIANIA</t>
  </si>
  <si>
    <t xml:space="preserve">   MOVILIZACION Y DESMOVILIZACION DE EQUIPOS Y HERRAMIENTAS</t>
  </si>
  <si>
    <t xml:space="preserve">   FLETE TERRESTRE</t>
  </si>
  <si>
    <t>LOSA DEPORTIVA</t>
  </si>
  <si>
    <t xml:space="preserve">   OBRAS PRELIMINARES</t>
  </si>
  <si>
    <t xml:space="preserve">      LIMPIEZA DE TERRENO MANUAL</t>
  </si>
  <si>
    <t xml:space="preserve">      TRAZO, NIVELACION Y REPLANTEO</t>
  </si>
  <si>
    <t xml:space="preserve">   MOVIMIENTO DE TIERRAS</t>
  </si>
  <si>
    <t xml:space="preserve">      APISONADO EN LOSA EN TERRENO NORMAL</t>
  </si>
  <si>
    <t xml:space="preserve">      AFIRMADO DE LOSA CON MATERIAL DE PRESTAMO E=15CM  D=5KM</t>
  </si>
  <si>
    <t xml:space="preserve">      APISONADO DE AFIRMADO EN LOSA DEPORTIVA_x000D_
</t>
  </si>
  <si>
    <t xml:space="preserve">   OBRAS DE CONCRETO SIMPLE</t>
  </si>
  <si>
    <t xml:space="preserve">      CONCRETO f'c=175 kg/cm2 PARA LOSAS</t>
  </si>
  <si>
    <t xml:space="preserve">      ENCOFRADO Y DESENCOFRADO NORMAL  EN LOSA</t>
  </si>
  <si>
    <t xml:space="preserve">      JUNTAS DE DILATACION  ASFALTICO EN LOSA</t>
  </si>
  <si>
    <t>02.04</t>
  </si>
  <si>
    <t xml:space="preserve">   CARPINTERIA METALICA</t>
  </si>
  <si>
    <t>02.04.01</t>
  </si>
  <si>
    <t xml:space="preserve">      ARCOS(INC. MALLA), TABLERO DE BASQUET(INC. MALLA)_x000D_
</t>
  </si>
  <si>
    <t>02.04.02</t>
  </si>
  <si>
    <t xml:space="preserve">      PARANTES DE VOLEY(INC. MALLA, CUERDAS TIRANTES, ANILLOS TENSORES)</t>
  </si>
  <si>
    <t>02.05</t>
  </si>
  <si>
    <t xml:space="preserve">   PINTURA EN MARCAS PARA LAS TRES DISCIPLINAS_x000D_
</t>
  </si>
  <si>
    <t>02.05.01</t>
  </si>
  <si>
    <t xml:space="preserve">      PINTURA EN LOSA  DE  CONCRETO</t>
  </si>
  <si>
    <t>03</t>
  </si>
  <si>
    <t>03.01</t>
  </si>
  <si>
    <t>03.02</t>
  </si>
  <si>
    <t>03.03</t>
  </si>
  <si>
    <t>Gastos  Generales (10%)</t>
  </si>
  <si>
    <t>Sub total</t>
  </si>
  <si>
    <t>Impuesto IGV (18%)</t>
  </si>
  <si>
    <t>Presupuesto Referencial</t>
  </si>
  <si>
    <t>PRESUPUESTO TOTAL</t>
  </si>
  <si>
    <t>LOSA DEL COLEGIO</t>
  </si>
  <si>
    <t>03.02.04</t>
  </si>
  <si>
    <t>03.03.03</t>
  </si>
  <si>
    <t>Utilidad (10%)</t>
  </si>
  <si>
    <t>Supervision</t>
  </si>
  <si>
    <t>SON :      CIENTO SETENTIDOS MIL QUINIENTOS OCHENTIOCHO  Y 37/100 SOLES</t>
  </si>
  <si>
    <t>FEBRERO</t>
  </si>
  <si>
    <t>CERCO PERIMETRICO</t>
  </si>
  <si>
    <t>MOVIMIENTO DE TIERRAS</t>
  </si>
  <si>
    <t>MURO DE CONTENCION</t>
  </si>
  <si>
    <t xml:space="preserve">      EXCAVACION EN TERRENO NORMAL</t>
  </si>
  <si>
    <t>OBRAS DE CONCRETO ARMADO</t>
  </si>
  <si>
    <t xml:space="preserve">     CONCRETO F´C=175 KG/CM2</t>
  </si>
  <si>
    <t xml:space="preserve">     ACERO ESTRUCTURAL TRABAJADO PARA MUROS </t>
  </si>
  <si>
    <t xml:space="preserve">    ENCOFRADO Y DESENCOFRADO EN MURO DE CONTENCION</t>
  </si>
  <si>
    <t xml:space="preserve">     ACARREO DE MATERIAL EXCEDENTE</t>
  </si>
  <si>
    <t xml:space="preserve">     EXCAVACION DE ZANJA</t>
  </si>
  <si>
    <t>SOBRECIMIENTO</t>
  </si>
  <si>
    <t>ARQUITECTURA</t>
  </si>
  <si>
    <t xml:space="preserve">     CONCRETO1:10 + 30% P.G.</t>
  </si>
  <si>
    <t xml:space="preserve">     ENCOFRADO Y DESENCOFRADO EN SOBRECIMIENTO</t>
  </si>
  <si>
    <t>M3</t>
  </si>
  <si>
    <t>KG</t>
  </si>
  <si>
    <t>M2</t>
  </si>
  <si>
    <t xml:space="preserve">    TUBO LISO GALVANIZADO DIAMETRO 2"</t>
  </si>
  <si>
    <t xml:space="preserve">    ANGULO DE ACERO 1 1/2" X 3/32"</t>
  </si>
  <si>
    <t xml:space="preserve">    CERCO METALICO DE 2.5" X 2.5" CON MALLA GALVANIZADA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</si>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</sst>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S/.&quot;\ #,##0.00"/>
    <numFmt numFmtId="165" formatCode="&quot;S/&quot;\ #,##0.00"/>
  </numFmts>
  <fonts count="17" x14ac:knownFonts="1">
    <font>
      <sz val="11"/>
      <color theme="1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.15"/>
      <color indexed="8"/>
      <name val="Arial Narrow"/>
      <family val="2"/>
    </font>
    <font>
      <b/>
      <sz val="8"/>
      <color indexed="8"/>
      <name val="Arial Narrow"/>
      <family val="2"/>
    </font>
    <font>
      <b/>
      <sz val="9.85"/>
      <color indexed="8"/>
      <name val="Arial"/>
      <family val="2"/>
    </font>
    <font>
      <sz val="7"/>
      <color indexed="10"/>
      <name val="Arial Narrow"/>
      <family val="2"/>
    </font>
    <font>
      <b/>
      <sz val="7"/>
      <color indexed="10"/>
      <name val="Arial Narrow"/>
      <family val="2"/>
    </font>
    <font>
      <sz val="7"/>
      <color indexed="12"/>
      <name val="Arial Narrow"/>
      <family val="2"/>
    </font>
    <font>
      <b/>
      <sz val="7"/>
      <color indexed="12"/>
      <name val="Arial Narrow"/>
      <family val="2"/>
    </font>
    <font>
      <sz val="7"/>
      <color indexed="8"/>
      <name val="Arial Narrow"/>
      <family val="2"/>
    </font>
    <font>
      <b/>
      <sz val="7"/>
      <color indexed="8"/>
      <name val="Arial Narrow"/>
      <family val="2"/>
    </font>
    <font>
      <b/>
      <sz val="11"/>
      <color rgb="FFFF0000"/>
      <name val="Calibri"/>
      <family val="2"/>
      <scheme val="minor"/>
    </font>
    <font>
      <sz val="6.3"/>
      <color indexed="8"/>
      <name val="Arial Narrow"/>
      <family val="2"/>
    </font>
    <font>
      <b/>
      <sz val="11"/>
      <color rgb="FF0070C0"/>
      <name val="Calibri"/>
      <family val="2"/>
      <scheme val="minor"/>
    </font>
    <font>
      <sz val="7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/>
    <xf numFmtId="0" fontId="0" fillId="0" borderId="0" xfId="0" applyBorder="1"/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3" fillId="0" borderId="1" xfId="0" applyFont="1" applyFill="1" applyBorder="1"/>
    <xf numFmtId="4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10" fontId="3" fillId="0" borderId="1" xfId="1" applyNumberFormat="1" applyFont="1" applyBorder="1" applyAlignment="1">
      <alignment horizontal="right"/>
    </xf>
    <xf numFmtId="0" fontId="1" fillId="0" borderId="0" xfId="0" applyFont="1" applyBorder="1" applyAlignment="1"/>
    <xf numFmtId="0" fontId="3" fillId="0" borderId="0" xfId="0" applyFont="1" applyBorder="1" applyAlignment="1">
      <alignment wrapText="1"/>
    </xf>
    <xf numFmtId="0" fontId="0" fillId="4" borderId="1" xfId="0" applyFont="1" applyFill="1" applyBorder="1"/>
    <xf numFmtId="0" fontId="0" fillId="4" borderId="1" xfId="0" applyFill="1" applyBorder="1" applyAlignment="1">
      <alignment horizontal="center" vertical="center"/>
    </xf>
    <xf numFmtId="2" fontId="0" fillId="4" borderId="1" xfId="0" applyNumberFormat="1" applyFill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0" fontId="3" fillId="0" borderId="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Alignment="1">
      <alignment vertical="top"/>
    </xf>
    <xf numFmtId="165" fontId="0" fillId="0" borderId="1" xfId="0" applyNumberFormat="1" applyBorder="1"/>
    <xf numFmtId="0" fontId="13" fillId="0" borderId="1" xfId="0" applyFont="1" applyBorder="1"/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2" fontId="0" fillId="0" borderId="1" xfId="0" applyNumberFormat="1" applyFill="1" applyBorder="1"/>
    <xf numFmtId="164" fontId="0" fillId="0" borderId="1" xfId="0" applyNumberFormat="1" applyFill="1" applyBorder="1"/>
    <xf numFmtId="164" fontId="3" fillId="0" borderId="1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0" borderId="0" xfId="0" applyFill="1"/>
    <xf numFmtId="164" fontId="3" fillId="0" borderId="1" xfId="0" applyNumberFormat="1" applyFont="1" applyFill="1" applyBorder="1"/>
    <xf numFmtId="0" fontId="5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 readingOrder="1"/>
    </xf>
    <xf numFmtId="3" fontId="5" fillId="0" borderId="0" xfId="0" applyNumberFormat="1" applyFont="1" applyAlignment="1">
      <alignment horizontal="right" vertical="top"/>
    </xf>
    <xf numFmtId="2" fontId="0" fillId="0" borderId="1" xfId="0" applyNumberFormat="1" applyBorder="1" applyAlignment="1">
      <alignment horizontal="center"/>
    </xf>
    <xf numFmtId="0" fontId="15" fillId="0" borderId="1" xfId="0" applyFont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4" fontId="16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4" fontId="12" fillId="0" borderId="0" xfId="0" applyNumberFormat="1" applyFont="1" applyAlignment="1">
      <alignment horizontal="right" vertical="top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view="pageBreakPreview" topLeftCell="B1" zoomScale="85" zoomScaleNormal="93" zoomScaleSheetLayoutView="85" workbookViewId="0">
      <selection activeCell="H54" sqref="H54"/>
    </sheetView>
  </sheetViews>
  <sheetFormatPr baseColWidth="10" defaultRowHeight="14.4" x14ac:dyDescent="0.3"/>
  <cols>
    <col min="1" max="1" width="8.109375" bestFit="1" customWidth="1"/>
    <col min="2" max="2" width="54.33203125" customWidth="1"/>
    <col min="3" max="3" width="5.109375" style="1" bestFit="1" customWidth="1"/>
    <col min="4" max="4" width="9.6640625" customWidth="1"/>
    <col min="5" max="5" width="11.5546875" bestFit="1" customWidth="1"/>
    <col min="6" max="6" width="13.6640625" style="35" bestFit="1" customWidth="1"/>
    <col min="7" max="7" width="12.88671875" customWidth="1"/>
    <col min="8" max="8" width="13.6640625" bestFit="1" customWidth="1"/>
  </cols>
  <sheetData>
    <row r="1" spans="1:10" ht="32.25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15"/>
      <c r="J1" s="5"/>
    </row>
    <row r="2" spans="1:10" ht="15" customHeight="1" x14ac:dyDescent="0.3">
      <c r="A2" s="46" t="s">
        <v>1</v>
      </c>
      <c r="B2" s="46"/>
      <c r="C2" s="46"/>
      <c r="D2" s="46"/>
      <c r="E2" s="46"/>
      <c r="F2" s="46"/>
      <c r="G2" s="46"/>
      <c r="H2" s="46"/>
      <c r="I2" s="16"/>
      <c r="J2" s="5"/>
    </row>
    <row r="3" spans="1:10" x14ac:dyDescent="0.3">
      <c r="A3" s="46"/>
      <c r="B3" s="46"/>
      <c r="C3" s="46"/>
      <c r="D3" s="46"/>
      <c r="E3" s="46"/>
      <c r="F3" s="46"/>
      <c r="G3" s="46"/>
      <c r="H3" s="46"/>
      <c r="I3" s="16"/>
      <c r="J3" s="5"/>
    </row>
    <row r="4" spans="1:10" x14ac:dyDescent="0.3">
      <c r="A4" s="47" t="s">
        <v>3</v>
      </c>
      <c r="B4" s="47" t="s">
        <v>2</v>
      </c>
      <c r="C4" s="47" t="s">
        <v>4</v>
      </c>
      <c r="D4" s="47" t="s">
        <v>5</v>
      </c>
      <c r="E4" s="47" t="s">
        <v>6</v>
      </c>
      <c r="F4" s="47" t="s">
        <v>7</v>
      </c>
      <c r="G4" s="24" t="s">
        <v>8</v>
      </c>
      <c r="H4" s="47" t="s">
        <v>28</v>
      </c>
      <c r="I4" s="6"/>
      <c r="J4" s="5"/>
    </row>
    <row r="5" spans="1:10" x14ac:dyDescent="0.3">
      <c r="A5" s="47"/>
      <c r="B5" s="47"/>
      <c r="C5" s="47"/>
      <c r="D5" s="47"/>
      <c r="E5" s="47"/>
      <c r="F5" s="47"/>
      <c r="G5" s="23" t="s">
        <v>103</v>
      </c>
      <c r="H5" s="47"/>
      <c r="I5" s="7"/>
    </row>
    <row r="6" spans="1:10" ht="14.4" customHeight="1" x14ac:dyDescent="0.3">
      <c r="A6" s="28" t="str">
        <f>PRESUPUESTO!B9</f>
        <v>01</v>
      </c>
      <c r="B6" s="28" t="str">
        <f>PRESUPUESTO!D9</f>
        <v>OBRAS GENERALES</v>
      </c>
      <c r="C6" s="3"/>
      <c r="D6" s="4"/>
      <c r="E6" s="27"/>
      <c r="F6" s="31"/>
      <c r="G6" s="10"/>
      <c r="H6" s="25"/>
      <c r="I6" s="5"/>
    </row>
    <row r="7" spans="1:10" ht="18.600000000000001" customHeight="1" x14ac:dyDescent="0.3">
      <c r="A7" s="2" t="str">
        <f>PRESUPUESTO!B10</f>
        <v>01.01</v>
      </c>
      <c r="B7" s="2" t="str">
        <f>PRESUPUESTO!D10</f>
        <v xml:space="preserve">   CARTEL DE OBRA 2.40 x 3.60</v>
      </c>
      <c r="C7" s="3" t="str">
        <f>PRESUPUESTO!H10</f>
        <v>glb</v>
      </c>
      <c r="D7" s="41">
        <f>PRESUPUESTO!I10</f>
        <v>1</v>
      </c>
      <c r="E7" s="27">
        <f>PRESUPUESTO!K10</f>
        <v>600</v>
      </c>
      <c r="F7" s="32">
        <f>D7*E7</f>
        <v>600</v>
      </c>
      <c r="G7" s="13">
        <f>F7</f>
        <v>600</v>
      </c>
      <c r="H7" s="12">
        <f>G7</f>
        <v>600</v>
      </c>
      <c r="I7" s="5"/>
    </row>
    <row r="8" spans="1:10" ht="18" customHeight="1" x14ac:dyDescent="0.3">
      <c r="A8" s="2" t="str">
        <f>PRESUPUESTO!B11</f>
        <v>01.02</v>
      </c>
      <c r="B8" s="2" t="str">
        <f>PRESUPUESTO!D11</f>
        <v xml:space="preserve">   CASETA PARA ALMACEN Y/O GUARDIANIA</v>
      </c>
      <c r="C8" s="3" t="str">
        <f>PRESUPUESTO!H11</f>
        <v>glb</v>
      </c>
      <c r="D8" s="41">
        <f>PRESUPUESTO!I11</f>
        <v>1</v>
      </c>
      <c r="E8" s="27">
        <f>PRESUPUESTO!K11</f>
        <v>600</v>
      </c>
      <c r="F8" s="32">
        <f t="shared" ref="F8:F44" si="0">D8*E8</f>
        <v>600</v>
      </c>
      <c r="G8" s="13">
        <f t="shared" ref="G8:G45" si="1">F8</f>
        <v>600</v>
      </c>
      <c r="H8" s="12">
        <f t="shared" ref="H8:H45" si="2">G8</f>
        <v>600</v>
      </c>
      <c r="I8" s="5"/>
    </row>
    <row r="9" spans="1:10" ht="18.600000000000001" customHeight="1" x14ac:dyDescent="0.3">
      <c r="A9" s="2" t="str">
        <f>PRESUPUESTO!B12</f>
        <v>01.03</v>
      </c>
      <c r="B9" s="2" t="str">
        <f>PRESUPUESTO!D12</f>
        <v xml:space="preserve">   MOVILIZACION Y DESMOVILIZACION DE EQUIPOS Y HERRAMIENTAS</v>
      </c>
      <c r="C9" s="3" t="str">
        <f>PRESUPUESTO!H12</f>
        <v>glb</v>
      </c>
      <c r="D9" s="41">
        <f>PRESUPUESTO!I12</f>
        <v>1</v>
      </c>
      <c r="E9" s="27">
        <f>PRESUPUESTO!K12</f>
        <v>2000</v>
      </c>
      <c r="F9" s="32">
        <f t="shared" si="0"/>
        <v>2000</v>
      </c>
      <c r="G9" s="13">
        <f t="shared" si="1"/>
        <v>2000</v>
      </c>
      <c r="H9" s="12">
        <f t="shared" si="2"/>
        <v>2000</v>
      </c>
      <c r="I9" s="5"/>
    </row>
    <row r="10" spans="1:10" ht="17.399999999999999" customHeight="1" x14ac:dyDescent="0.3">
      <c r="A10" s="2" t="str">
        <f>PRESUPUESTO!B13</f>
        <v>01.04</v>
      </c>
      <c r="B10" s="2" t="str">
        <f>PRESUPUESTO!D13</f>
        <v xml:space="preserve">   FLETE TERRESTRE</v>
      </c>
      <c r="C10" s="3" t="str">
        <f>PRESUPUESTO!H13</f>
        <v>glb</v>
      </c>
      <c r="D10" s="41">
        <f>PRESUPUESTO!I13</f>
        <v>1</v>
      </c>
      <c r="E10" s="27">
        <f>PRESUPUESTO!K13</f>
        <v>16300</v>
      </c>
      <c r="F10" s="32">
        <f t="shared" si="0"/>
        <v>16300</v>
      </c>
      <c r="G10" s="13">
        <f t="shared" si="1"/>
        <v>16300</v>
      </c>
      <c r="H10" s="12">
        <f t="shared" si="2"/>
        <v>16300</v>
      </c>
      <c r="I10" s="5"/>
    </row>
    <row r="11" spans="1:10" ht="18" customHeight="1" x14ac:dyDescent="0.3">
      <c r="A11" s="28" t="str">
        <f>PRESUPUESTO!B14</f>
        <v>02</v>
      </c>
      <c r="B11" s="28" t="str">
        <f>PRESUPUESTO!D14</f>
        <v>LOSA DEPORTIVA</v>
      </c>
      <c r="C11" s="3"/>
      <c r="D11" s="41"/>
      <c r="E11" s="27"/>
      <c r="F11" s="32"/>
      <c r="G11" s="13"/>
      <c r="H11" s="12"/>
      <c r="I11" s="5"/>
    </row>
    <row r="12" spans="1:10" ht="17.399999999999999" customHeight="1" x14ac:dyDescent="0.3">
      <c r="A12" s="42" t="str">
        <f>PRESUPUESTO!B15</f>
        <v>02.01</v>
      </c>
      <c r="B12" s="42" t="str">
        <f>PRESUPUESTO!D15</f>
        <v xml:space="preserve">   OBRAS PRELIMINARES</v>
      </c>
      <c r="C12" s="3"/>
      <c r="D12" s="41"/>
      <c r="E12" s="27"/>
      <c r="F12" s="32"/>
      <c r="G12" s="13"/>
      <c r="H12" s="12"/>
      <c r="I12" s="5"/>
    </row>
    <row r="13" spans="1:10" ht="16.8" customHeight="1" x14ac:dyDescent="0.3">
      <c r="A13" s="2" t="str">
        <f>PRESUPUESTO!B16</f>
        <v>02.01.01</v>
      </c>
      <c r="B13" s="2" t="str">
        <f>PRESUPUESTO!D16</f>
        <v xml:space="preserve">      LIMPIEZA DE TERRENO MANUAL</v>
      </c>
      <c r="C13" s="3" t="str">
        <f>PRESUPUESTO!H16</f>
        <v>m2</v>
      </c>
      <c r="D13" s="41">
        <f>PRESUPUESTO!I16</f>
        <v>600</v>
      </c>
      <c r="E13" s="27">
        <f>PRESUPUESTO!K16</f>
        <v>1.83</v>
      </c>
      <c r="F13" s="32">
        <f>D13*E13</f>
        <v>1098</v>
      </c>
      <c r="G13" s="13">
        <f>F13</f>
        <v>1098</v>
      </c>
      <c r="H13" s="12">
        <f t="shared" si="2"/>
        <v>1098</v>
      </c>
      <c r="I13" s="5"/>
    </row>
    <row r="14" spans="1:10" ht="18" customHeight="1" x14ac:dyDescent="0.3">
      <c r="A14" s="2" t="str">
        <f>PRESUPUESTO!B17</f>
        <v>02.01.02</v>
      </c>
      <c r="B14" s="2" t="str">
        <f>PRESUPUESTO!D17</f>
        <v xml:space="preserve">      TRAZO, NIVELACION Y REPLANTEO</v>
      </c>
      <c r="C14" s="3" t="str">
        <f>PRESUPUESTO!H17</f>
        <v>m2</v>
      </c>
      <c r="D14" s="41">
        <f>PRESUPUESTO!I17</f>
        <v>600</v>
      </c>
      <c r="E14" s="27">
        <f>PRESUPUESTO!K17</f>
        <v>3.43</v>
      </c>
      <c r="F14" s="32">
        <f t="shared" si="0"/>
        <v>2058</v>
      </c>
      <c r="G14" s="13">
        <f t="shared" si="1"/>
        <v>2058</v>
      </c>
      <c r="H14" s="12">
        <f t="shared" si="2"/>
        <v>2058</v>
      </c>
      <c r="I14" s="5"/>
    </row>
    <row r="15" spans="1:10" ht="16.8" customHeight="1" x14ac:dyDescent="0.3">
      <c r="A15" s="42" t="str">
        <f>PRESUPUESTO!B18</f>
        <v>02.02</v>
      </c>
      <c r="B15" s="42" t="str">
        <f>PRESUPUESTO!D18</f>
        <v xml:space="preserve">   MOVIMIENTO DE TIERRAS</v>
      </c>
      <c r="C15" s="3"/>
      <c r="D15" s="41"/>
      <c r="E15" s="27"/>
      <c r="F15" s="32"/>
      <c r="G15" s="13"/>
      <c r="H15" s="12"/>
      <c r="I15" s="5"/>
    </row>
    <row r="16" spans="1:10" ht="17.399999999999999" customHeight="1" x14ac:dyDescent="0.3">
      <c r="A16" s="2" t="str">
        <f>PRESUPUESTO!B19</f>
        <v>02.02.02</v>
      </c>
      <c r="B16" s="2" t="str">
        <f>PRESUPUESTO!D19</f>
        <v xml:space="preserve">      APISONADO EN LOSA EN TERRENO NORMAL</v>
      </c>
      <c r="C16" s="3" t="str">
        <f>PRESUPUESTO!H19</f>
        <v>m2</v>
      </c>
      <c r="D16" s="41">
        <f>PRESUPUESTO!I19</f>
        <v>600</v>
      </c>
      <c r="E16" s="27">
        <f>PRESUPUESTO!K19</f>
        <v>6.3</v>
      </c>
      <c r="F16" s="32">
        <f t="shared" si="0"/>
        <v>3780</v>
      </c>
      <c r="G16" s="13">
        <f t="shared" si="1"/>
        <v>3780</v>
      </c>
      <c r="H16" s="12">
        <f t="shared" si="2"/>
        <v>3780</v>
      </c>
      <c r="I16" s="5"/>
    </row>
    <row r="17" spans="1:9" ht="18" customHeight="1" x14ac:dyDescent="0.3">
      <c r="A17" s="2" t="str">
        <f>PRESUPUESTO!B20</f>
        <v>02.02.03</v>
      </c>
      <c r="B17" s="2" t="str">
        <f>PRESUPUESTO!D20</f>
        <v xml:space="preserve">      AFIRMADO DE LOSA CON MATERIAL DE PRESTAMO E=15CM  D=5KM</v>
      </c>
      <c r="C17" s="3" t="str">
        <f>PRESUPUESTO!H20</f>
        <v>m3</v>
      </c>
      <c r="D17" s="41">
        <f>PRESUPUESTO!I20</f>
        <v>90</v>
      </c>
      <c r="E17" s="27">
        <f>PRESUPUESTO!K20</f>
        <v>20.92</v>
      </c>
      <c r="F17" s="32">
        <f t="shared" si="0"/>
        <v>1882.8000000000002</v>
      </c>
      <c r="G17" s="13">
        <f t="shared" si="1"/>
        <v>1882.8000000000002</v>
      </c>
      <c r="H17" s="12">
        <f t="shared" si="2"/>
        <v>1882.8000000000002</v>
      </c>
      <c r="I17" s="5"/>
    </row>
    <row r="18" spans="1:9" ht="18.600000000000001" customHeight="1" x14ac:dyDescent="0.3">
      <c r="A18" s="2" t="str">
        <f>PRESUPUESTO!B21</f>
        <v>02.02.04</v>
      </c>
      <c r="B18" s="2" t="str">
        <f>PRESUPUESTO!D21</f>
        <v xml:space="preserve">      APISONADO DE AFIRMADO EN LOSA DEPORTIVA_x000D_
</v>
      </c>
      <c r="C18" s="3" t="str">
        <f>PRESUPUESTO!H21</f>
        <v>m2</v>
      </c>
      <c r="D18" s="41">
        <f>PRESUPUESTO!I21</f>
        <v>600</v>
      </c>
      <c r="E18" s="27">
        <f>PRESUPUESTO!K21</f>
        <v>6.3</v>
      </c>
      <c r="F18" s="32">
        <f>D18*E18</f>
        <v>3780</v>
      </c>
      <c r="G18" s="13">
        <f t="shared" si="1"/>
        <v>3780</v>
      </c>
      <c r="H18" s="12">
        <f t="shared" si="2"/>
        <v>3780</v>
      </c>
      <c r="I18" s="5"/>
    </row>
    <row r="19" spans="1:9" ht="17.399999999999999" customHeight="1" x14ac:dyDescent="0.3">
      <c r="A19" s="42" t="str">
        <f>PRESUPUESTO!B22</f>
        <v>02.03</v>
      </c>
      <c r="B19" s="42" t="str">
        <f>PRESUPUESTO!D22</f>
        <v xml:space="preserve">   OBRAS DE CONCRETO SIMPLE</v>
      </c>
      <c r="C19" s="3"/>
      <c r="D19" s="41"/>
      <c r="E19" s="27"/>
      <c r="F19" s="32"/>
      <c r="G19" s="13"/>
      <c r="H19" s="12"/>
      <c r="I19" s="5"/>
    </row>
    <row r="20" spans="1:9" ht="19.2" customHeight="1" x14ac:dyDescent="0.3">
      <c r="A20" s="2" t="str">
        <f>PRESUPUESTO!B23</f>
        <v>02.03.01</v>
      </c>
      <c r="B20" s="2" t="str">
        <f>PRESUPUESTO!D23</f>
        <v xml:space="preserve">      CONCRETO f'c=175 kg/cm2 PARA LOSAS</v>
      </c>
      <c r="C20" s="3" t="str">
        <f>PRESUPUESTO!H23</f>
        <v>m3</v>
      </c>
      <c r="D20" s="41">
        <f>PRESUPUESTO!I23</f>
        <v>93.9</v>
      </c>
      <c r="E20" s="27">
        <v>396.09</v>
      </c>
      <c r="F20" s="32">
        <f t="shared" si="0"/>
        <v>37192.851000000002</v>
      </c>
      <c r="G20" s="13">
        <f t="shared" si="1"/>
        <v>37192.851000000002</v>
      </c>
      <c r="H20" s="12">
        <f t="shared" si="2"/>
        <v>37192.851000000002</v>
      </c>
      <c r="I20" s="5"/>
    </row>
    <row r="21" spans="1:9" ht="20.399999999999999" customHeight="1" x14ac:dyDescent="0.3">
      <c r="A21" s="2" t="str">
        <f>PRESUPUESTO!B24</f>
        <v>02.03.02</v>
      </c>
      <c r="B21" s="2" t="str">
        <f>PRESUPUESTO!D24</f>
        <v xml:space="preserve">      ENCOFRADO Y DESENCOFRADO NORMAL  EN LOSA</v>
      </c>
      <c r="C21" s="3" t="str">
        <f>PRESUPUESTO!H24</f>
        <v>m2</v>
      </c>
      <c r="D21" s="41">
        <f>PRESUPUESTO!I24</f>
        <v>67.959999999999994</v>
      </c>
      <c r="E21" s="27">
        <f>PRESUPUESTO!K24</f>
        <v>39.69</v>
      </c>
      <c r="F21" s="32">
        <f t="shared" si="0"/>
        <v>2697.3323999999998</v>
      </c>
      <c r="G21" s="13">
        <f t="shared" si="1"/>
        <v>2697.3323999999998</v>
      </c>
      <c r="H21" s="12">
        <f t="shared" si="2"/>
        <v>2697.3323999999998</v>
      </c>
      <c r="I21" s="5"/>
    </row>
    <row r="22" spans="1:9" ht="21" customHeight="1" x14ac:dyDescent="0.3">
      <c r="A22" s="2" t="str">
        <f>PRESUPUESTO!B25</f>
        <v>02.03.03</v>
      </c>
      <c r="B22" s="2" t="str">
        <f>PRESUPUESTO!D25</f>
        <v xml:space="preserve">      JUNTAS DE DILATACION  ASFALTICO EN LOSA</v>
      </c>
      <c r="C22" s="3" t="str">
        <f>PRESUPUESTO!H25</f>
        <v>m</v>
      </c>
      <c r="D22" s="41">
        <f>PRESUPUESTO!I25</f>
        <v>308</v>
      </c>
      <c r="E22" s="27">
        <f>PRESUPUESTO!K25</f>
        <v>15.43</v>
      </c>
      <c r="F22" s="32">
        <f t="shared" si="0"/>
        <v>4752.4399999999996</v>
      </c>
      <c r="G22" s="13">
        <f t="shared" si="1"/>
        <v>4752.4399999999996</v>
      </c>
      <c r="H22" s="12">
        <f t="shared" si="2"/>
        <v>4752.4399999999996</v>
      </c>
      <c r="I22" s="5"/>
    </row>
    <row r="23" spans="1:9" ht="15.6" customHeight="1" x14ac:dyDescent="0.3">
      <c r="A23" s="42" t="str">
        <f>PRESUPUESTO!B26</f>
        <v>02.04</v>
      </c>
      <c r="B23" s="42" t="str">
        <f>PRESUPUESTO!D26</f>
        <v xml:space="preserve">   CARPINTERIA METALICA</v>
      </c>
      <c r="C23" s="3"/>
      <c r="D23" s="41"/>
      <c r="E23" s="27"/>
      <c r="F23" s="32"/>
      <c r="G23" s="13"/>
      <c r="H23" s="12"/>
      <c r="I23" s="5"/>
    </row>
    <row r="24" spans="1:9" ht="22.2" customHeight="1" x14ac:dyDescent="0.3">
      <c r="A24" s="2" t="str">
        <f>PRESUPUESTO!B27</f>
        <v>02.04.01</v>
      </c>
      <c r="B24" s="2" t="str">
        <f>PRESUPUESTO!D27</f>
        <v xml:space="preserve">      ARCOS(INC. MALLA), TABLERO DE BASQUET(INC. MALLA)_x000D_
</v>
      </c>
      <c r="C24" s="3" t="str">
        <f>PRESUPUESTO!H27</f>
        <v>u</v>
      </c>
      <c r="D24" s="41">
        <f>PRESUPUESTO!I27</f>
        <v>2</v>
      </c>
      <c r="E24" s="27">
        <f>PRESUPUESTO!K27</f>
        <v>880.52</v>
      </c>
      <c r="F24" s="32">
        <f t="shared" si="0"/>
        <v>1761.04</v>
      </c>
      <c r="G24" s="13">
        <f t="shared" si="1"/>
        <v>1761.04</v>
      </c>
      <c r="H24" s="12">
        <f t="shared" si="2"/>
        <v>1761.04</v>
      </c>
      <c r="I24" s="5"/>
    </row>
    <row r="25" spans="1:9" ht="31.8" customHeight="1" x14ac:dyDescent="0.3">
      <c r="A25" s="2" t="str">
        <f>PRESUPUESTO!B28</f>
        <v>02.04.02</v>
      </c>
      <c r="B25" s="43" t="str">
        <f>PRESUPUESTO!D28</f>
        <v xml:space="preserve">      PARANTES DE VOLEY(INC. MALLA, CUERDAS TIRANTES, ANILLOS TENSORES)</v>
      </c>
      <c r="C25" s="3" t="str">
        <f>PRESUPUESTO!H28</f>
        <v>u</v>
      </c>
      <c r="D25" s="41">
        <f>PRESUPUESTO!I28</f>
        <v>2</v>
      </c>
      <c r="E25" s="27">
        <f>PRESUPUESTO!K28</f>
        <v>138.44999999999999</v>
      </c>
      <c r="F25" s="32">
        <f t="shared" si="0"/>
        <v>276.89999999999998</v>
      </c>
      <c r="G25" s="13">
        <f t="shared" si="1"/>
        <v>276.89999999999998</v>
      </c>
      <c r="H25" s="12">
        <f t="shared" si="2"/>
        <v>276.89999999999998</v>
      </c>
      <c r="I25" s="5"/>
    </row>
    <row r="26" spans="1:9" ht="18.600000000000001" customHeight="1" x14ac:dyDescent="0.3">
      <c r="A26" s="42" t="str">
        <f>PRESUPUESTO!B29</f>
        <v>02.05</v>
      </c>
      <c r="B26" s="42" t="str">
        <f>PRESUPUESTO!D29</f>
        <v xml:space="preserve">   PINTURA EN MARCAS PARA LAS TRES DISCIPLINAS_x000D_
</v>
      </c>
      <c r="C26" s="3"/>
      <c r="D26" s="41"/>
      <c r="E26" s="27"/>
      <c r="F26" s="32"/>
      <c r="G26" s="13"/>
      <c r="H26" s="12"/>
      <c r="I26" s="5"/>
    </row>
    <row r="27" spans="1:9" ht="14.4" customHeight="1" x14ac:dyDescent="0.3">
      <c r="A27" s="2" t="str">
        <f>PRESUPUESTO!B30</f>
        <v>02.05.01</v>
      </c>
      <c r="B27" s="2" t="str">
        <f>PRESUPUESTO!D30</f>
        <v xml:space="preserve">      PINTURA EN LOSA  DE  CONCRETO</v>
      </c>
      <c r="C27" s="3" t="str">
        <f>PRESUPUESTO!H30</f>
        <v>m2</v>
      </c>
      <c r="D27" s="41">
        <f>PRESUPUESTO!I30</f>
        <v>43.4</v>
      </c>
      <c r="E27" s="27">
        <f>PRESUPUESTO!K30</f>
        <v>15.47</v>
      </c>
      <c r="F27" s="32">
        <f t="shared" si="0"/>
        <v>671.39800000000002</v>
      </c>
      <c r="G27" s="13">
        <f t="shared" si="1"/>
        <v>671.39800000000002</v>
      </c>
      <c r="H27" s="12">
        <f t="shared" si="2"/>
        <v>671.39800000000002</v>
      </c>
      <c r="I27" s="5"/>
    </row>
    <row r="28" spans="1:9" ht="14.4" customHeight="1" x14ac:dyDescent="0.3">
      <c r="A28" s="2"/>
      <c r="B28" s="28" t="s">
        <v>106</v>
      </c>
      <c r="C28" s="3"/>
      <c r="D28" s="41"/>
      <c r="E28" s="27"/>
      <c r="F28" s="32"/>
      <c r="G28" s="13"/>
      <c r="H28" s="12"/>
      <c r="I28" s="5"/>
    </row>
    <row r="29" spans="1:9" ht="14.4" customHeight="1" x14ac:dyDescent="0.3">
      <c r="A29" s="2"/>
      <c r="B29" s="42" t="s">
        <v>105</v>
      </c>
      <c r="C29" s="3"/>
      <c r="D29" s="41"/>
      <c r="E29" s="27"/>
      <c r="F29" s="32"/>
      <c r="G29" s="13"/>
      <c r="H29" s="12"/>
      <c r="I29" s="5"/>
    </row>
    <row r="30" spans="1:9" ht="14.4" customHeight="1" x14ac:dyDescent="0.3">
      <c r="A30" s="2"/>
      <c r="B30" s="2" t="s">
        <v>107</v>
      </c>
      <c r="C30" s="3" t="s">
        <v>118</v>
      </c>
      <c r="D30" s="41">
        <v>15</v>
      </c>
      <c r="E30" s="27">
        <v>34.090000000000003</v>
      </c>
      <c r="F30" s="32">
        <f t="shared" ref="F30" si="3">D30*E30</f>
        <v>511.35</v>
      </c>
      <c r="G30" s="13">
        <f t="shared" ref="G30" si="4">F30</f>
        <v>511.35</v>
      </c>
      <c r="H30" s="12">
        <f t="shared" ref="H30" si="5">G30</f>
        <v>511.35</v>
      </c>
      <c r="I30" s="5"/>
    </row>
    <row r="31" spans="1:9" ht="14.4" customHeight="1" x14ac:dyDescent="0.3">
      <c r="A31" s="2"/>
      <c r="B31" s="42" t="s">
        <v>108</v>
      </c>
      <c r="C31" s="3"/>
      <c r="D31" s="41"/>
      <c r="E31" s="27"/>
      <c r="F31" s="32"/>
      <c r="G31" s="13"/>
      <c r="H31" s="12"/>
      <c r="I31" s="5"/>
    </row>
    <row r="32" spans="1:9" ht="14.4" customHeight="1" x14ac:dyDescent="0.3">
      <c r="A32" s="2"/>
      <c r="B32" s="2" t="s">
        <v>109</v>
      </c>
      <c r="C32" s="3" t="s">
        <v>118</v>
      </c>
      <c r="D32" s="41">
        <v>7.65</v>
      </c>
      <c r="E32" s="27">
        <v>387.82</v>
      </c>
      <c r="F32" s="32">
        <f t="shared" ref="F32:F33" si="6">D32*E32</f>
        <v>2966.8229999999999</v>
      </c>
      <c r="G32" s="13">
        <f t="shared" ref="G32:G33" si="7">F32</f>
        <v>2966.8229999999999</v>
      </c>
      <c r="H32" s="12">
        <f t="shared" ref="H32:H33" si="8">G32</f>
        <v>2966.8229999999999</v>
      </c>
      <c r="I32" s="5"/>
    </row>
    <row r="33" spans="1:9" ht="14.4" customHeight="1" x14ac:dyDescent="0.3">
      <c r="A33" s="2"/>
      <c r="B33" s="2" t="s">
        <v>111</v>
      </c>
      <c r="C33" s="3" t="s">
        <v>120</v>
      </c>
      <c r="D33" s="41">
        <v>30</v>
      </c>
      <c r="E33" s="27">
        <v>46.07</v>
      </c>
      <c r="F33" s="32">
        <f t="shared" si="6"/>
        <v>1382.1</v>
      </c>
      <c r="G33" s="13">
        <f t="shared" si="7"/>
        <v>1382.1</v>
      </c>
      <c r="H33" s="12">
        <f t="shared" si="8"/>
        <v>1382.1</v>
      </c>
      <c r="I33" s="5"/>
    </row>
    <row r="34" spans="1:9" ht="14.4" customHeight="1" x14ac:dyDescent="0.3">
      <c r="A34" s="2"/>
      <c r="B34" s="2" t="s">
        <v>110</v>
      </c>
      <c r="C34" s="3" t="s">
        <v>119</v>
      </c>
      <c r="D34" s="41">
        <v>359.84</v>
      </c>
      <c r="E34" s="27">
        <v>4.6100000000000003</v>
      </c>
      <c r="F34" s="32">
        <f t="shared" ref="F34" si="9">D34*E34</f>
        <v>1658.8624</v>
      </c>
      <c r="G34" s="13">
        <f t="shared" ref="G34" si="10">F34</f>
        <v>1658.8624</v>
      </c>
      <c r="H34" s="12">
        <f t="shared" ref="H34" si="11">G34</f>
        <v>1658.8624</v>
      </c>
      <c r="I34" s="5"/>
    </row>
    <row r="35" spans="1:9" ht="14.4" customHeight="1" x14ac:dyDescent="0.3">
      <c r="A35" s="28" t="str">
        <f>PRESUPUESTO!B31</f>
        <v>03</v>
      </c>
      <c r="B35" s="28" t="s">
        <v>104</v>
      </c>
      <c r="C35" s="28"/>
      <c r="D35" s="28"/>
      <c r="E35" s="28"/>
      <c r="F35" s="32"/>
      <c r="G35" s="13"/>
      <c r="H35" s="12"/>
      <c r="I35" s="5"/>
    </row>
    <row r="36" spans="1:9" ht="14.4" customHeight="1" x14ac:dyDescent="0.3">
      <c r="A36" s="42" t="str">
        <f>PRESUPUESTO!B32</f>
        <v>03.01</v>
      </c>
      <c r="B36" s="42" t="s">
        <v>105</v>
      </c>
      <c r="C36" s="3"/>
      <c r="D36" s="41"/>
      <c r="E36" s="27"/>
      <c r="F36" s="32"/>
      <c r="G36" s="13"/>
      <c r="H36" s="12"/>
      <c r="I36" s="5"/>
    </row>
    <row r="37" spans="1:9" ht="14.4" customHeight="1" x14ac:dyDescent="0.3">
      <c r="A37" s="2" t="str">
        <f>PRESUPUESTO!B33</f>
        <v>03.01.02</v>
      </c>
      <c r="B37" s="2" t="s">
        <v>113</v>
      </c>
      <c r="C37" s="3" t="s">
        <v>118</v>
      </c>
      <c r="D37" s="41">
        <v>11.64</v>
      </c>
      <c r="E37" s="27">
        <v>34.090000000000003</v>
      </c>
      <c r="F37" s="32">
        <f t="shared" si="0"/>
        <v>396.80760000000004</v>
      </c>
      <c r="G37" s="13">
        <f t="shared" si="1"/>
        <v>396.80760000000004</v>
      </c>
      <c r="H37" s="12">
        <f t="shared" si="2"/>
        <v>396.80760000000004</v>
      </c>
      <c r="I37" s="5"/>
    </row>
    <row r="38" spans="1:9" ht="14.4" customHeight="1" x14ac:dyDescent="0.3">
      <c r="A38" s="2"/>
      <c r="B38" s="2" t="s">
        <v>112</v>
      </c>
      <c r="C38" s="3" t="s">
        <v>118</v>
      </c>
      <c r="D38" s="41">
        <v>14.55</v>
      </c>
      <c r="E38" s="27">
        <v>22.73</v>
      </c>
      <c r="F38" s="32">
        <f t="shared" si="0"/>
        <v>330.72150000000005</v>
      </c>
      <c r="G38" s="13">
        <f t="shared" si="1"/>
        <v>330.72150000000005</v>
      </c>
      <c r="H38" s="12">
        <f t="shared" si="2"/>
        <v>330.72150000000005</v>
      </c>
      <c r="I38" s="5"/>
    </row>
    <row r="39" spans="1:9" ht="14.4" customHeight="1" x14ac:dyDescent="0.3">
      <c r="A39" s="42" t="str">
        <f>PRESUPUESTO!B34</f>
        <v>03.02</v>
      </c>
      <c r="B39" s="42" t="s">
        <v>114</v>
      </c>
      <c r="C39" s="3"/>
      <c r="D39" s="41"/>
      <c r="E39" s="27"/>
      <c r="F39" s="32"/>
      <c r="G39" s="13"/>
      <c r="H39" s="12"/>
      <c r="I39" s="5"/>
    </row>
    <row r="40" spans="1:9" ht="14.4" customHeight="1" x14ac:dyDescent="0.3">
      <c r="A40" s="2" t="str">
        <f>PRESUPUESTO!B35</f>
        <v>03.02.02</v>
      </c>
      <c r="B40" s="2" t="s">
        <v>116</v>
      </c>
      <c r="C40" s="3" t="s">
        <v>118</v>
      </c>
      <c r="D40" s="41">
        <v>11.64</v>
      </c>
      <c r="E40" s="27">
        <v>257.14999999999998</v>
      </c>
      <c r="F40" s="32">
        <f t="shared" si="0"/>
        <v>2993.2259999999997</v>
      </c>
      <c r="G40" s="13">
        <f t="shared" si="1"/>
        <v>2993.2259999999997</v>
      </c>
      <c r="H40" s="12">
        <f t="shared" si="2"/>
        <v>2993.2259999999997</v>
      </c>
      <c r="I40" s="5"/>
    </row>
    <row r="41" spans="1:9" ht="14.4" customHeight="1" x14ac:dyDescent="0.3">
      <c r="A41" s="2" t="str">
        <f>PRESUPUESTO!B36</f>
        <v>03.02.03</v>
      </c>
      <c r="B41" s="2" t="s">
        <v>117</v>
      </c>
      <c r="C41" s="3" t="s">
        <v>120</v>
      </c>
      <c r="D41" s="41">
        <v>116.4</v>
      </c>
      <c r="E41" s="27">
        <v>46.79</v>
      </c>
      <c r="F41" s="32">
        <f t="shared" si="0"/>
        <v>5446.3559999999998</v>
      </c>
      <c r="G41" s="13">
        <f t="shared" si="1"/>
        <v>5446.3559999999998</v>
      </c>
      <c r="H41" s="12">
        <f t="shared" si="2"/>
        <v>5446.3559999999998</v>
      </c>
      <c r="I41" s="5"/>
    </row>
    <row r="42" spans="1:9" ht="14.4" customHeight="1" x14ac:dyDescent="0.3">
      <c r="A42" s="42" t="str">
        <f>PRESUPUESTO!B38</f>
        <v>03.03</v>
      </c>
      <c r="B42" s="42" t="s">
        <v>115</v>
      </c>
      <c r="C42" s="3"/>
      <c r="D42" s="41"/>
      <c r="E42" s="27"/>
      <c r="F42" s="32"/>
      <c r="G42" s="13"/>
      <c r="H42" s="12"/>
      <c r="I42" s="5"/>
    </row>
    <row r="43" spans="1:9" ht="14.4" customHeight="1" x14ac:dyDescent="0.3">
      <c r="A43" s="2" t="str">
        <f>PRESUPUESTO!B39</f>
        <v>03.03.01</v>
      </c>
      <c r="B43" s="2" t="s">
        <v>123</v>
      </c>
      <c r="C43" s="3" t="s">
        <v>120</v>
      </c>
      <c r="D43" s="41">
        <v>267.72000000000003</v>
      </c>
      <c r="E43" s="27">
        <v>22.67</v>
      </c>
      <c r="F43" s="32">
        <f t="shared" si="0"/>
        <v>6069.2124000000013</v>
      </c>
      <c r="G43" s="13">
        <f t="shared" si="1"/>
        <v>6069.2124000000013</v>
      </c>
      <c r="H43" s="12">
        <f t="shared" si="2"/>
        <v>6069.2124000000013</v>
      </c>
      <c r="I43" s="5"/>
    </row>
    <row r="44" spans="1:9" ht="14.4" customHeight="1" x14ac:dyDescent="0.3">
      <c r="A44" s="2" t="str">
        <f>PRESUPUESTO!B40</f>
        <v>03.03.02</v>
      </c>
      <c r="B44" s="2" t="s">
        <v>121</v>
      </c>
      <c r="C44" s="3" t="s">
        <v>124</v>
      </c>
      <c r="D44" s="41">
        <v>94.72</v>
      </c>
      <c r="E44" s="27">
        <v>29.62</v>
      </c>
      <c r="F44" s="32">
        <f t="shared" si="0"/>
        <v>2805.6064000000001</v>
      </c>
      <c r="G44" s="13">
        <f t="shared" si="1"/>
        <v>2805.6064000000001</v>
      </c>
      <c r="H44" s="12">
        <f t="shared" si="2"/>
        <v>2805.6064000000001</v>
      </c>
      <c r="I44" s="5"/>
    </row>
    <row r="45" spans="1:9" ht="14.4" customHeight="1" x14ac:dyDescent="0.3">
      <c r="A45" s="2" t="str">
        <f>PRESUPUESTO!B41</f>
        <v>03.03.03</v>
      </c>
      <c r="B45" s="2" t="s">
        <v>122</v>
      </c>
      <c r="C45" s="3" t="s">
        <v>124</v>
      </c>
      <c r="D45" s="41">
        <v>312.32</v>
      </c>
      <c r="E45" s="27">
        <v>19.71</v>
      </c>
      <c r="F45" s="32">
        <f>D45*E45</f>
        <v>6155.8271999999997</v>
      </c>
      <c r="G45" s="13">
        <f t="shared" si="1"/>
        <v>6155.8271999999997</v>
      </c>
      <c r="H45" s="12">
        <f t="shared" si="2"/>
        <v>6155.8271999999997</v>
      </c>
      <c r="I45" s="5"/>
    </row>
    <row r="46" spans="1:9" x14ac:dyDescent="0.3">
      <c r="A46" s="44"/>
      <c r="B46" s="17"/>
      <c r="C46" s="18"/>
      <c r="D46" s="19"/>
      <c r="E46" s="20"/>
      <c r="F46" s="21"/>
      <c r="G46" s="21"/>
      <c r="H46" s="20"/>
      <c r="I46" s="5"/>
    </row>
    <row r="47" spans="1:9" x14ac:dyDescent="0.3">
      <c r="A47" s="44"/>
      <c r="B47" s="9" t="s">
        <v>21</v>
      </c>
      <c r="C47" s="3"/>
      <c r="D47" s="4"/>
      <c r="E47" s="4"/>
      <c r="F47" s="33">
        <f>SUM(F7:F45)+0.01</f>
        <v>110167.6639</v>
      </c>
      <c r="G47" s="29">
        <f>SUM(G7:G45)+0.01</f>
        <v>110167.6639</v>
      </c>
      <c r="H47" s="30">
        <f>SUM(H7:H45)+0.01</f>
        <v>110167.6639</v>
      </c>
      <c r="I47" s="5"/>
    </row>
    <row r="48" spans="1:9" x14ac:dyDescent="0.3">
      <c r="A48" s="44"/>
      <c r="B48" s="8" t="s">
        <v>22</v>
      </c>
      <c r="C48" s="11">
        <v>0.1</v>
      </c>
      <c r="D48" s="4"/>
      <c r="E48" s="2"/>
      <c r="F48" s="32">
        <f>+ROUND($C$48*F47,2)</f>
        <v>11016.77</v>
      </c>
      <c r="G48" s="13">
        <f>+ROUND($C$48*G47,2)</f>
        <v>11016.77</v>
      </c>
      <c r="H48" s="12">
        <f>+ROUND($C$48*H47,2)</f>
        <v>11016.77</v>
      </c>
    </row>
    <row r="49" spans="1:8" x14ac:dyDescent="0.3">
      <c r="A49" s="44"/>
      <c r="B49" s="8" t="s">
        <v>23</v>
      </c>
      <c r="C49" s="11">
        <v>0.1</v>
      </c>
      <c r="D49" s="4"/>
      <c r="E49" s="2"/>
      <c r="F49" s="32">
        <f>+ROUND($C$49*F47,2)</f>
        <v>11016.77</v>
      </c>
      <c r="G49" s="13">
        <f>+ROUND($C$49*G47,2)</f>
        <v>11016.77</v>
      </c>
      <c r="H49" s="12">
        <f>+ROUND($C$49*H47,2)</f>
        <v>11016.77</v>
      </c>
    </row>
    <row r="50" spans="1:8" x14ac:dyDescent="0.3">
      <c r="A50" s="44"/>
      <c r="B50" s="8" t="s">
        <v>24</v>
      </c>
      <c r="C50" s="3"/>
      <c r="D50" s="2"/>
      <c r="E50" s="2"/>
      <c r="F50" s="32">
        <f>SUM(F47:F49)</f>
        <v>132201.20389999999</v>
      </c>
      <c r="G50" s="13">
        <f>SUM(G47:G49)</f>
        <v>132201.20389999999</v>
      </c>
      <c r="H50" s="12">
        <f>SUM(H47:H49)</f>
        <v>132201.20389999999</v>
      </c>
    </row>
    <row r="51" spans="1:8" x14ac:dyDescent="0.3">
      <c r="A51" s="44"/>
      <c r="B51" s="8" t="s">
        <v>25</v>
      </c>
      <c r="C51" s="11">
        <v>0.18</v>
      </c>
      <c r="D51" s="2"/>
      <c r="E51" s="2"/>
      <c r="F51" s="32">
        <f>+ROUND($C$51*F50,2)</f>
        <v>23796.22</v>
      </c>
      <c r="G51" s="13">
        <f>+ROUND($C$51*G50,2)</f>
        <v>23796.22</v>
      </c>
      <c r="H51" s="12">
        <f>+ROUND($C$51*H50,2)</f>
        <v>23796.22</v>
      </c>
    </row>
    <row r="52" spans="1:8" x14ac:dyDescent="0.3">
      <c r="A52" s="44"/>
      <c r="B52" s="9" t="s">
        <v>26</v>
      </c>
      <c r="C52" s="3"/>
      <c r="D52" s="2"/>
      <c r="E52" s="2"/>
      <c r="F52" s="36">
        <f>SUM(F50:F51)</f>
        <v>155997.42389999999</v>
      </c>
      <c r="G52" s="29">
        <f>SUM(G50:G51)</f>
        <v>155997.42389999999</v>
      </c>
      <c r="H52" s="30">
        <f>SUM(H50:H51)</f>
        <v>155997.42389999999</v>
      </c>
    </row>
    <row r="53" spans="1:8" x14ac:dyDescent="0.3">
      <c r="A53" s="44"/>
      <c r="B53" s="9" t="s">
        <v>27</v>
      </c>
      <c r="C53" s="3"/>
      <c r="D53" s="2"/>
      <c r="E53" s="2"/>
      <c r="F53" s="32"/>
      <c r="G53" s="14">
        <f>+G52/$F$52</f>
        <v>1</v>
      </c>
      <c r="H53" s="14">
        <f>+H52/$F$52</f>
        <v>1</v>
      </c>
    </row>
    <row r="54" spans="1:8" x14ac:dyDescent="0.3">
      <c r="A54" s="2"/>
      <c r="B54" s="2"/>
      <c r="C54" s="3"/>
      <c r="D54" s="2"/>
      <c r="E54" s="2"/>
      <c r="F54" s="34"/>
      <c r="G54" s="14"/>
      <c r="H54" s="22">
        <f>G53</f>
        <v>1</v>
      </c>
    </row>
  </sheetData>
  <mergeCells count="10">
    <mergeCell ref="A46:A53"/>
    <mergeCell ref="A1:H1"/>
    <mergeCell ref="A2:H3"/>
    <mergeCell ref="H4:H5"/>
    <mergeCell ref="F4:F5"/>
    <mergeCell ref="E4:E5"/>
    <mergeCell ref="D4:D5"/>
    <mergeCell ref="C4:C5"/>
    <mergeCell ref="B4:B5"/>
    <mergeCell ref="A4:A5"/>
  </mergeCells>
  <pageMargins left="0.7" right="0.7" top="0.75" bottom="0.75" header="0.3" footer="0.3"/>
  <pageSetup scale="94" orientation="landscape" horizontalDpi="4294967293" verticalDpi="0" r:id="rId1"/>
  <rowBreaks count="1" manualBreakCount="1">
    <brk id="25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0"/>
  <sheetViews>
    <sheetView view="pageBreakPreview" zoomScale="130" zoomScaleNormal="100" zoomScaleSheetLayoutView="130" workbookViewId="0">
      <selection activeCell="I45" sqref="I45"/>
    </sheetView>
  </sheetViews>
  <sheetFormatPr baseColWidth="10" defaultRowHeight="14.4" x14ac:dyDescent="0.3"/>
  <cols>
    <col min="1" max="1" width="3.6640625" customWidth="1"/>
    <col min="2" max="2" width="4.88671875" customWidth="1"/>
    <col min="3" max="3" width="9.44140625" customWidth="1"/>
    <col min="4" max="4" width="8" customWidth="1"/>
    <col min="5" max="5" width="9.109375" customWidth="1"/>
    <col min="6" max="7" width="13.44140625" customWidth="1"/>
    <col min="8" max="8" width="6" customWidth="1"/>
    <col min="9" max="9" width="7.44140625" customWidth="1"/>
    <col min="10" max="10" width="2" customWidth="1"/>
    <col min="11" max="11" width="5" customWidth="1"/>
    <col min="12" max="12" width="1.33203125" customWidth="1"/>
    <col min="13" max="13" width="1.6640625" customWidth="1"/>
    <col min="14" max="14" width="2.33203125" customWidth="1"/>
    <col min="15" max="15" width="3" customWidth="1"/>
    <col min="16" max="16" width="7.44140625" customWidth="1"/>
  </cols>
  <sheetData>
    <row r="1" spans="1:16" ht="14.4" customHeight="1" x14ac:dyDescent="0.3">
      <c r="A1" s="26"/>
      <c r="B1" s="39" t="s">
        <v>60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55" t="s">
        <v>61</v>
      </c>
      <c r="N1" s="55"/>
      <c r="O1" s="55"/>
      <c r="P1" s="40">
        <v>1</v>
      </c>
    </row>
    <row r="2" spans="1:16" ht="14.4" customHeight="1" x14ac:dyDescent="0.3">
      <c r="A2" s="26"/>
      <c r="B2" s="56" t="s">
        <v>29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4.4" customHeight="1" x14ac:dyDescent="0.3">
      <c r="A3" s="26"/>
      <c r="B3" s="55" t="s">
        <v>29</v>
      </c>
      <c r="C3" s="55"/>
      <c r="D3" s="37" t="s">
        <v>30</v>
      </c>
      <c r="E3" s="57" t="s">
        <v>31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6" x14ac:dyDescent="0.3">
      <c r="A4" s="26"/>
      <c r="B4" s="26"/>
      <c r="C4" s="26"/>
      <c r="D4" s="26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6" ht="14.4" customHeight="1" x14ac:dyDescent="0.3">
      <c r="A5" s="26"/>
      <c r="B5" s="55" t="s">
        <v>32</v>
      </c>
      <c r="C5" s="55"/>
      <c r="D5" s="37" t="s">
        <v>33</v>
      </c>
      <c r="E5" s="58" t="s">
        <v>34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4.4" customHeight="1" x14ac:dyDescent="0.3">
      <c r="A6" s="26"/>
      <c r="B6" s="55" t="s">
        <v>35</v>
      </c>
      <c r="C6" s="55"/>
      <c r="D6" s="59" t="s">
        <v>36</v>
      </c>
      <c r="E6" s="59"/>
      <c r="F6" s="59"/>
      <c r="G6" s="59"/>
      <c r="H6" s="59"/>
      <c r="I6" s="59"/>
      <c r="J6" s="59"/>
      <c r="K6" s="60" t="s">
        <v>37</v>
      </c>
      <c r="L6" s="60"/>
      <c r="M6" s="60"/>
      <c r="N6" s="60"/>
      <c r="O6" s="61" t="s">
        <v>38</v>
      </c>
      <c r="P6" s="61"/>
    </row>
    <row r="7" spans="1:16" ht="14.4" customHeight="1" x14ac:dyDescent="0.3">
      <c r="A7" s="26"/>
      <c r="B7" s="55" t="s">
        <v>39</v>
      </c>
      <c r="C7" s="55"/>
      <c r="D7" s="59" t="s">
        <v>40</v>
      </c>
      <c r="E7" s="59"/>
      <c r="F7" s="59"/>
      <c r="G7" s="59"/>
      <c r="H7" s="26"/>
      <c r="I7" s="26"/>
      <c r="J7" s="26"/>
      <c r="K7" s="26"/>
      <c r="L7" s="26"/>
      <c r="M7" s="26"/>
      <c r="N7" s="26"/>
      <c r="O7" s="26"/>
      <c r="P7" s="26"/>
    </row>
    <row r="8" spans="1:16" ht="14.4" customHeight="1" x14ac:dyDescent="0.3">
      <c r="A8" s="26"/>
      <c r="B8" s="59" t="s">
        <v>3</v>
      </c>
      <c r="C8" s="59"/>
      <c r="D8" s="59" t="s">
        <v>2</v>
      </c>
      <c r="E8" s="59"/>
      <c r="F8" s="26"/>
      <c r="G8" s="26"/>
      <c r="H8" s="37" t="s">
        <v>4</v>
      </c>
      <c r="I8" s="62" t="s">
        <v>5</v>
      </c>
      <c r="J8" s="62"/>
      <c r="K8" s="62" t="s">
        <v>41</v>
      </c>
      <c r="L8" s="62"/>
      <c r="M8" s="62"/>
      <c r="N8" s="62"/>
      <c r="O8" s="62" t="s">
        <v>42</v>
      </c>
      <c r="P8" s="62"/>
    </row>
    <row r="9" spans="1:16" ht="14.4" customHeight="1" x14ac:dyDescent="0.3">
      <c r="A9" s="26"/>
      <c r="B9" s="63" t="s">
        <v>9</v>
      </c>
      <c r="C9" s="63"/>
      <c r="D9" s="64" t="s">
        <v>58</v>
      </c>
      <c r="E9" s="64"/>
      <c r="F9" s="64"/>
      <c r="G9" s="64"/>
      <c r="H9" s="26"/>
      <c r="I9" s="26"/>
      <c r="J9" s="26"/>
      <c r="K9" s="26"/>
      <c r="L9" s="26"/>
      <c r="M9" s="26"/>
      <c r="N9" s="26"/>
      <c r="O9" s="54">
        <f>SUM(O10:P13)</f>
        <v>19500</v>
      </c>
      <c r="P9" s="54"/>
    </row>
    <row r="10" spans="1:16" ht="14.4" customHeight="1" x14ac:dyDescent="0.3">
      <c r="A10" s="26"/>
      <c r="B10" s="52" t="s">
        <v>10</v>
      </c>
      <c r="C10" s="52"/>
      <c r="D10" s="51" t="s">
        <v>62</v>
      </c>
      <c r="E10" s="51"/>
      <c r="F10" s="51"/>
      <c r="G10" s="51"/>
      <c r="H10" s="38" t="s">
        <v>18</v>
      </c>
      <c r="I10" s="53">
        <v>1</v>
      </c>
      <c r="J10" s="53"/>
      <c r="K10" s="53">
        <v>600</v>
      </c>
      <c r="L10" s="53"/>
      <c r="M10" s="53"/>
      <c r="N10" s="53"/>
      <c r="O10" s="53">
        <v>600</v>
      </c>
      <c r="P10" s="53"/>
    </row>
    <row r="11" spans="1:16" ht="19.2" customHeight="1" x14ac:dyDescent="0.3">
      <c r="A11" s="26"/>
      <c r="B11" s="52" t="s">
        <v>11</v>
      </c>
      <c r="C11" s="52"/>
      <c r="D11" s="51" t="s">
        <v>63</v>
      </c>
      <c r="E11" s="51"/>
      <c r="F11" s="51"/>
      <c r="G11" s="51"/>
      <c r="H11" s="38" t="s">
        <v>18</v>
      </c>
      <c r="I11" s="53">
        <v>1</v>
      </c>
      <c r="J11" s="53"/>
      <c r="K11" s="53">
        <v>600</v>
      </c>
      <c r="L11" s="53"/>
      <c r="M11" s="53"/>
      <c r="N11" s="53"/>
      <c r="O11" s="53">
        <v>600</v>
      </c>
      <c r="P11" s="53"/>
    </row>
    <row r="12" spans="1:16" ht="14.4" customHeight="1" x14ac:dyDescent="0.3">
      <c r="A12" s="26"/>
      <c r="B12" s="52" t="s">
        <v>12</v>
      </c>
      <c r="C12" s="52"/>
      <c r="D12" s="51" t="s">
        <v>64</v>
      </c>
      <c r="E12" s="51"/>
      <c r="F12" s="51"/>
      <c r="G12" s="51"/>
      <c r="H12" s="38" t="s">
        <v>18</v>
      </c>
      <c r="I12" s="53">
        <v>1</v>
      </c>
      <c r="J12" s="53"/>
      <c r="K12" s="53">
        <v>2000</v>
      </c>
      <c r="L12" s="53"/>
      <c r="M12" s="53"/>
      <c r="N12" s="53"/>
      <c r="O12" s="53">
        <v>2000</v>
      </c>
      <c r="P12" s="53"/>
    </row>
    <row r="13" spans="1:16" ht="14.4" customHeight="1" x14ac:dyDescent="0.3">
      <c r="A13" s="26"/>
      <c r="B13" s="52" t="s">
        <v>43</v>
      </c>
      <c r="C13" s="52"/>
      <c r="D13" s="51" t="s">
        <v>65</v>
      </c>
      <c r="E13" s="51"/>
      <c r="F13" s="51"/>
      <c r="G13" s="51"/>
      <c r="H13" s="38" t="s">
        <v>18</v>
      </c>
      <c r="I13" s="53">
        <v>1</v>
      </c>
      <c r="J13" s="53"/>
      <c r="K13" s="53">
        <v>16300</v>
      </c>
      <c r="L13" s="53"/>
      <c r="M13" s="53"/>
      <c r="N13" s="53"/>
      <c r="O13" s="53">
        <v>16300</v>
      </c>
      <c r="P13" s="53"/>
    </row>
    <row r="14" spans="1:16" ht="14.4" customHeight="1" x14ac:dyDescent="0.3">
      <c r="A14" s="26"/>
      <c r="B14" s="63" t="s">
        <v>13</v>
      </c>
      <c r="C14" s="63"/>
      <c r="D14" s="64" t="s">
        <v>66</v>
      </c>
      <c r="E14" s="64"/>
      <c r="F14" s="64"/>
      <c r="G14" s="64"/>
      <c r="H14" s="26"/>
      <c r="I14" s="26"/>
      <c r="J14" s="26"/>
      <c r="K14" s="26"/>
      <c r="L14" s="26"/>
      <c r="M14" s="26"/>
      <c r="N14" s="26"/>
      <c r="O14" s="54">
        <f>O15+O18+O22+O26+O29</f>
        <v>60028.698400000008</v>
      </c>
      <c r="P14" s="54"/>
    </row>
    <row r="15" spans="1:16" ht="14.4" customHeight="1" x14ac:dyDescent="0.3">
      <c r="A15" s="26"/>
      <c r="B15" s="48" t="s">
        <v>14</v>
      </c>
      <c r="C15" s="48"/>
      <c r="D15" s="49" t="s">
        <v>67</v>
      </c>
      <c r="E15" s="49"/>
      <c r="F15" s="49"/>
      <c r="G15" s="49"/>
      <c r="H15" s="26"/>
      <c r="I15" s="26"/>
      <c r="J15" s="26"/>
      <c r="K15" s="26"/>
      <c r="L15" s="26"/>
      <c r="M15" s="26"/>
      <c r="N15" s="26"/>
      <c r="O15" s="50">
        <f>O16+O17</f>
        <v>3156</v>
      </c>
      <c r="P15" s="50"/>
    </row>
    <row r="16" spans="1:16" ht="14.4" customHeight="1" x14ac:dyDescent="0.3">
      <c r="A16" s="26"/>
      <c r="B16" s="52" t="s">
        <v>45</v>
      </c>
      <c r="C16" s="52"/>
      <c r="D16" s="51" t="s">
        <v>68</v>
      </c>
      <c r="E16" s="51"/>
      <c r="F16" s="51"/>
      <c r="G16" s="51"/>
      <c r="H16" s="38" t="s">
        <v>17</v>
      </c>
      <c r="I16" s="53">
        <v>600</v>
      </c>
      <c r="J16" s="53"/>
      <c r="K16" s="53">
        <v>1.83</v>
      </c>
      <c r="L16" s="53"/>
      <c r="M16" s="53"/>
      <c r="N16" s="53"/>
      <c r="O16" s="53">
        <f>K16*I16</f>
        <v>1098</v>
      </c>
      <c r="P16" s="53"/>
    </row>
    <row r="17" spans="1:16" ht="14.4" customHeight="1" x14ac:dyDescent="0.3">
      <c r="A17" s="26"/>
      <c r="B17" s="52" t="s">
        <v>46</v>
      </c>
      <c r="C17" s="52"/>
      <c r="D17" s="51" t="s">
        <v>69</v>
      </c>
      <c r="E17" s="51"/>
      <c r="F17" s="51"/>
      <c r="G17" s="51"/>
      <c r="H17" s="38" t="s">
        <v>17</v>
      </c>
      <c r="I17" s="53">
        <v>600</v>
      </c>
      <c r="J17" s="53"/>
      <c r="K17" s="53">
        <v>3.43</v>
      </c>
      <c r="L17" s="53"/>
      <c r="M17" s="53"/>
      <c r="N17" s="53"/>
      <c r="O17" s="53">
        <f>K17*I17</f>
        <v>2058</v>
      </c>
      <c r="P17" s="53"/>
    </row>
    <row r="18" spans="1:16" ht="14.4" customHeight="1" x14ac:dyDescent="0.3">
      <c r="A18" s="26"/>
      <c r="B18" s="48" t="s">
        <v>15</v>
      </c>
      <c r="C18" s="48"/>
      <c r="D18" s="49" t="s">
        <v>70</v>
      </c>
      <c r="E18" s="49"/>
      <c r="F18" s="49"/>
      <c r="G18" s="49"/>
      <c r="H18" s="26"/>
      <c r="I18" s="26"/>
      <c r="J18" s="26"/>
      <c r="K18" s="26"/>
      <c r="L18" s="26"/>
      <c r="M18" s="26"/>
      <c r="N18" s="26"/>
      <c r="O18" s="50">
        <f>SUM(O19:P21)</f>
        <v>9442.7999999999993</v>
      </c>
      <c r="P18" s="50"/>
    </row>
    <row r="19" spans="1:16" ht="14.4" customHeight="1" x14ac:dyDescent="0.3">
      <c r="A19" s="26"/>
      <c r="B19" s="52" t="s">
        <v>47</v>
      </c>
      <c r="C19" s="52"/>
      <c r="D19" s="51" t="s">
        <v>71</v>
      </c>
      <c r="E19" s="51"/>
      <c r="F19" s="51"/>
      <c r="G19" s="51"/>
      <c r="H19" s="38" t="s">
        <v>17</v>
      </c>
      <c r="I19" s="53">
        <v>600</v>
      </c>
      <c r="J19" s="53"/>
      <c r="K19" s="53">
        <v>6.3</v>
      </c>
      <c r="L19" s="53"/>
      <c r="M19" s="53"/>
      <c r="N19" s="53"/>
      <c r="O19" s="53">
        <f>K19*I19</f>
        <v>3780</v>
      </c>
      <c r="P19" s="53"/>
    </row>
    <row r="20" spans="1:16" ht="14.4" customHeight="1" x14ac:dyDescent="0.3">
      <c r="A20" s="26"/>
      <c r="B20" s="52" t="s">
        <v>48</v>
      </c>
      <c r="C20" s="52"/>
      <c r="D20" s="51" t="s">
        <v>72</v>
      </c>
      <c r="E20" s="51"/>
      <c r="F20" s="51"/>
      <c r="G20" s="51"/>
      <c r="H20" s="38" t="s">
        <v>19</v>
      </c>
      <c r="I20" s="53">
        <v>90</v>
      </c>
      <c r="J20" s="53"/>
      <c r="K20" s="53">
        <v>20.92</v>
      </c>
      <c r="L20" s="53"/>
      <c r="M20" s="53"/>
      <c r="N20" s="53"/>
      <c r="O20" s="53">
        <f>K20*I20</f>
        <v>1882.8000000000002</v>
      </c>
      <c r="P20" s="53"/>
    </row>
    <row r="21" spans="1:16" ht="14.4" customHeight="1" x14ac:dyDescent="0.3">
      <c r="A21" s="26"/>
      <c r="B21" s="52" t="s">
        <v>49</v>
      </c>
      <c r="C21" s="52"/>
      <c r="D21" s="51" t="s">
        <v>73</v>
      </c>
      <c r="E21" s="51"/>
      <c r="F21" s="51"/>
      <c r="G21" s="51"/>
      <c r="H21" s="38" t="s">
        <v>17</v>
      </c>
      <c r="I21" s="53">
        <v>600</v>
      </c>
      <c r="J21" s="53"/>
      <c r="K21" s="53">
        <v>6.3</v>
      </c>
      <c r="L21" s="53"/>
      <c r="M21" s="53"/>
      <c r="N21" s="53"/>
      <c r="O21" s="53">
        <f t="shared" ref="O21" si="0">K21*I21</f>
        <v>3780</v>
      </c>
      <c r="P21" s="53"/>
    </row>
    <row r="22" spans="1:16" ht="14.4" customHeight="1" x14ac:dyDescent="0.3">
      <c r="A22" s="26"/>
      <c r="B22" s="48" t="s">
        <v>16</v>
      </c>
      <c r="C22" s="48"/>
      <c r="D22" s="49" t="s">
        <v>74</v>
      </c>
      <c r="E22" s="49"/>
      <c r="F22" s="49"/>
      <c r="G22" s="49"/>
      <c r="H22" s="26"/>
      <c r="I22" s="26"/>
      <c r="J22" s="26"/>
      <c r="K22" s="26"/>
      <c r="L22" s="26"/>
      <c r="M22" s="26"/>
      <c r="N22" s="26"/>
      <c r="O22" s="50">
        <f>O23+O24+O25</f>
        <v>44720.560400000002</v>
      </c>
      <c r="P22" s="50"/>
    </row>
    <row r="23" spans="1:16" x14ac:dyDescent="0.3">
      <c r="A23" s="26"/>
      <c r="B23" s="52" t="s">
        <v>50</v>
      </c>
      <c r="C23" s="52"/>
      <c r="D23" s="51" t="s">
        <v>75</v>
      </c>
      <c r="E23" s="51"/>
      <c r="F23" s="51"/>
      <c r="G23" s="51"/>
      <c r="H23" s="38" t="s">
        <v>19</v>
      </c>
      <c r="I23" s="53">
        <v>93.9</v>
      </c>
      <c r="J23" s="53"/>
      <c r="K23" s="53">
        <v>396.92</v>
      </c>
      <c r="L23" s="53"/>
      <c r="M23" s="53"/>
      <c r="N23" s="53"/>
      <c r="O23" s="53">
        <f>K23*I23</f>
        <v>37270.788</v>
      </c>
      <c r="P23" s="53"/>
    </row>
    <row r="24" spans="1:16" ht="15" customHeight="1" x14ac:dyDescent="0.3">
      <c r="A24" s="26"/>
      <c r="B24" s="52" t="s">
        <v>51</v>
      </c>
      <c r="C24" s="52"/>
      <c r="D24" s="51" t="s">
        <v>76</v>
      </c>
      <c r="E24" s="51"/>
      <c r="F24" s="51"/>
      <c r="G24" s="51"/>
      <c r="H24" s="38" t="s">
        <v>17</v>
      </c>
      <c r="I24" s="53">
        <v>67.959999999999994</v>
      </c>
      <c r="J24" s="53"/>
      <c r="K24" s="53">
        <v>39.69</v>
      </c>
      <c r="L24" s="53"/>
      <c r="M24" s="53"/>
      <c r="N24" s="53"/>
      <c r="O24" s="53">
        <f t="shared" ref="O24:O25" si="1">K24*I24</f>
        <v>2697.3323999999998</v>
      </c>
      <c r="P24" s="53"/>
    </row>
    <row r="25" spans="1:16" ht="14.4" customHeight="1" x14ac:dyDescent="0.3">
      <c r="A25" s="26"/>
      <c r="B25" s="52" t="s">
        <v>52</v>
      </c>
      <c r="C25" s="52"/>
      <c r="D25" s="51" t="s">
        <v>77</v>
      </c>
      <c r="E25" s="51"/>
      <c r="F25" s="51"/>
      <c r="G25" s="51"/>
      <c r="H25" s="38" t="s">
        <v>20</v>
      </c>
      <c r="I25" s="53">
        <v>308</v>
      </c>
      <c r="J25" s="53"/>
      <c r="K25" s="53">
        <v>15.43</v>
      </c>
      <c r="L25" s="53"/>
      <c r="M25" s="53"/>
      <c r="N25" s="53"/>
      <c r="O25" s="53">
        <f t="shared" si="1"/>
        <v>4752.4399999999996</v>
      </c>
      <c r="P25" s="53"/>
    </row>
    <row r="26" spans="1:16" ht="14.4" customHeight="1" x14ac:dyDescent="0.3">
      <c r="A26" s="26"/>
      <c r="B26" s="48" t="s">
        <v>78</v>
      </c>
      <c r="C26" s="48"/>
      <c r="D26" s="49" t="s">
        <v>79</v>
      </c>
      <c r="E26" s="49"/>
      <c r="F26" s="49"/>
      <c r="G26" s="49"/>
      <c r="H26" s="26"/>
      <c r="I26" s="26"/>
      <c r="J26" s="26"/>
      <c r="K26" s="26"/>
      <c r="L26" s="26"/>
      <c r="M26" s="26"/>
      <c r="N26" s="26"/>
      <c r="O26" s="50">
        <f>SUM(O27:P28)</f>
        <v>2037.94</v>
      </c>
      <c r="P26" s="50"/>
    </row>
    <row r="27" spans="1:16" ht="14.4" customHeight="1" x14ac:dyDescent="0.3">
      <c r="A27" s="26"/>
      <c r="B27" s="52" t="s">
        <v>80</v>
      </c>
      <c r="C27" s="52"/>
      <c r="D27" s="51" t="s">
        <v>81</v>
      </c>
      <c r="E27" s="51"/>
      <c r="F27" s="51"/>
      <c r="G27" s="51"/>
      <c r="H27" s="38" t="s">
        <v>44</v>
      </c>
      <c r="I27" s="53">
        <v>2</v>
      </c>
      <c r="J27" s="53"/>
      <c r="K27" s="53">
        <v>880.52</v>
      </c>
      <c r="L27" s="53"/>
      <c r="M27" s="53"/>
      <c r="N27" s="53"/>
      <c r="O27" s="53">
        <f>K27*I27</f>
        <v>1761.04</v>
      </c>
      <c r="P27" s="53"/>
    </row>
    <row r="28" spans="1:16" x14ac:dyDescent="0.3">
      <c r="A28" s="26"/>
      <c r="B28" s="52" t="s">
        <v>82</v>
      </c>
      <c r="C28" s="52"/>
      <c r="D28" s="51" t="s">
        <v>83</v>
      </c>
      <c r="E28" s="51"/>
      <c r="F28" s="51"/>
      <c r="G28" s="51"/>
      <c r="H28" s="38" t="s">
        <v>44</v>
      </c>
      <c r="I28" s="53">
        <v>2</v>
      </c>
      <c r="J28" s="53"/>
      <c r="K28" s="53">
        <v>138.44999999999999</v>
      </c>
      <c r="L28" s="53"/>
      <c r="M28" s="53"/>
      <c r="N28" s="53"/>
      <c r="O28" s="53">
        <f>K28*I28</f>
        <v>276.89999999999998</v>
      </c>
      <c r="P28" s="53"/>
    </row>
    <row r="29" spans="1:16" x14ac:dyDescent="0.3">
      <c r="A29" s="26"/>
      <c r="B29" s="48" t="s">
        <v>84</v>
      </c>
      <c r="C29" s="48"/>
      <c r="D29" s="49" t="s">
        <v>85</v>
      </c>
      <c r="E29" s="49"/>
      <c r="F29" s="49"/>
      <c r="G29" s="49"/>
      <c r="H29" s="26"/>
      <c r="I29" s="26"/>
      <c r="J29" s="26"/>
      <c r="K29" s="26"/>
      <c r="L29" s="26"/>
      <c r="M29" s="26"/>
      <c r="N29" s="26"/>
      <c r="O29" s="50">
        <f>O30</f>
        <v>671.39800000000002</v>
      </c>
      <c r="P29" s="50"/>
    </row>
    <row r="30" spans="1:16" x14ac:dyDescent="0.3">
      <c r="A30" s="26"/>
      <c r="B30" s="52" t="s">
        <v>86</v>
      </c>
      <c r="C30" s="52"/>
      <c r="D30" s="51" t="s">
        <v>87</v>
      </c>
      <c r="E30" s="51"/>
      <c r="F30" s="51"/>
      <c r="G30" s="51"/>
      <c r="H30" s="38" t="s">
        <v>17</v>
      </c>
      <c r="I30" s="53">
        <v>43.4</v>
      </c>
      <c r="J30" s="53"/>
      <c r="K30" s="53">
        <v>15.47</v>
      </c>
      <c r="L30" s="53"/>
      <c r="M30" s="53"/>
      <c r="N30" s="53"/>
      <c r="O30" s="53">
        <f>K30*I30</f>
        <v>671.39800000000002</v>
      </c>
      <c r="P30" s="53"/>
    </row>
    <row r="31" spans="1:16" x14ac:dyDescent="0.3">
      <c r="A31" s="26"/>
      <c r="B31" s="63" t="s">
        <v>88</v>
      </c>
      <c r="C31" s="63"/>
      <c r="D31" s="64" t="s">
        <v>97</v>
      </c>
      <c r="E31" s="64"/>
      <c r="F31" s="64"/>
      <c r="G31" s="64"/>
      <c r="H31" s="26"/>
      <c r="I31" s="26"/>
      <c r="J31" s="26"/>
      <c r="K31" s="26"/>
      <c r="L31" s="26"/>
      <c r="M31" s="26"/>
      <c r="N31" s="26"/>
      <c r="O31" s="54">
        <f>O32+O34+O38</f>
        <v>38198.696000000004</v>
      </c>
      <c r="P31" s="54"/>
    </row>
    <row r="32" spans="1:16" x14ac:dyDescent="0.3">
      <c r="A32" s="26"/>
      <c r="B32" s="48" t="s">
        <v>89</v>
      </c>
      <c r="C32" s="48"/>
      <c r="D32" s="49" t="s">
        <v>67</v>
      </c>
      <c r="E32" s="49"/>
      <c r="F32" s="49"/>
      <c r="G32" s="49"/>
      <c r="H32" s="26"/>
      <c r="I32" s="26"/>
      <c r="J32" s="26"/>
      <c r="K32" s="26"/>
      <c r="L32" s="26"/>
      <c r="M32" s="26"/>
      <c r="N32" s="26"/>
      <c r="O32" s="50">
        <f>O33</f>
        <v>1205.28</v>
      </c>
      <c r="P32" s="50"/>
    </row>
    <row r="33" spans="1:16" x14ac:dyDescent="0.3">
      <c r="A33" s="26"/>
      <c r="B33" s="52" t="s">
        <v>53</v>
      </c>
      <c r="C33" s="52"/>
      <c r="D33" s="51" t="s">
        <v>69</v>
      </c>
      <c r="E33" s="51"/>
      <c r="F33" s="51"/>
      <c r="G33" s="51"/>
      <c r="H33" s="38" t="s">
        <v>17</v>
      </c>
      <c r="I33" s="53">
        <v>432</v>
      </c>
      <c r="J33" s="53"/>
      <c r="K33" s="53">
        <v>2.79</v>
      </c>
      <c r="L33" s="53"/>
      <c r="M33" s="53"/>
      <c r="N33" s="53"/>
      <c r="O33" s="53">
        <f>K33*I33</f>
        <v>1205.28</v>
      </c>
      <c r="P33" s="53"/>
    </row>
    <row r="34" spans="1:16" x14ac:dyDescent="0.3">
      <c r="A34" s="26"/>
      <c r="B34" s="48" t="s">
        <v>90</v>
      </c>
      <c r="C34" s="48"/>
      <c r="D34" s="49" t="s">
        <v>70</v>
      </c>
      <c r="E34" s="49"/>
      <c r="F34" s="49"/>
      <c r="G34" s="49"/>
      <c r="H34" s="26"/>
      <c r="I34" s="26"/>
      <c r="J34" s="26"/>
      <c r="K34" s="26"/>
      <c r="L34" s="26"/>
      <c r="M34" s="26"/>
      <c r="N34" s="26"/>
      <c r="O34" s="50">
        <f>SUM(O35:P37)</f>
        <v>6556.8960000000006</v>
      </c>
      <c r="P34" s="50"/>
    </row>
    <row r="35" spans="1:16" x14ac:dyDescent="0.3">
      <c r="A35" s="26"/>
      <c r="B35" s="52" t="s">
        <v>54</v>
      </c>
      <c r="C35" s="52"/>
      <c r="D35" s="51" t="s">
        <v>73</v>
      </c>
      <c r="E35" s="51"/>
      <c r="F35" s="51"/>
      <c r="G35" s="51"/>
      <c r="H35" s="38" t="s">
        <v>17</v>
      </c>
      <c r="I35" s="53">
        <v>432</v>
      </c>
      <c r="J35" s="53"/>
      <c r="K35" s="53">
        <v>6.3</v>
      </c>
      <c r="L35" s="53"/>
      <c r="M35" s="53"/>
      <c r="N35" s="53"/>
      <c r="O35" s="53">
        <f>K35*I35</f>
        <v>2721.6</v>
      </c>
      <c r="P35" s="53"/>
    </row>
    <row r="36" spans="1:16" x14ac:dyDescent="0.3">
      <c r="A36" s="26"/>
      <c r="B36" s="52" t="s">
        <v>59</v>
      </c>
      <c r="C36" s="52"/>
      <c r="D36" s="51" t="s">
        <v>72</v>
      </c>
      <c r="E36" s="51"/>
      <c r="F36" s="51"/>
      <c r="G36" s="51"/>
      <c r="H36" s="38" t="s">
        <v>19</v>
      </c>
      <c r="I36" s="53">
        <v>43.2</v>
      </c>
      <c r="J36" s="53"/>
      <c r="K36" s="53">
        <v>25.78</v>
      </c>
      <c r="L36" s="53"/>
      <c r="M36" s="53"/>
      <c r="N36" s="53"/>
      <c r="O36" s="53">
        <f t="shared" ref="O36:O37" si="2">K36*I36</f>
        <v>1113.6960000000001</v>
      </c>
      <c r="P36" s="53"/>
    </row>
    <row r="37" spans="1:16" x14ac:dyDescent="0.3">
      <c r="A37" s="26"/>
      <c r="B37" s="52" t="s">
        <v>98</v>
      </c>
      <c r="C37" s="52"/>
      <c r="D37" s="51" t="s">
        <v>73</v>
      </c>
      <c r="E37" s="51"/>
      <c r="F37" s="51"/>
      <c r="G37" s="51"/>
      <c r="H37" s="38" t="s">
        <v>17</v>
      </c>
      <c r="I37" s="53">
        <v>432</v>
      </c>
      <c r="J37" s="53"/>
      <c r="K37" s="53">
        <v>6.3</v>
      </c>
      <c r="L37" s="53"/>
      <c r="M37" s="53"/>
      <c r="N37" s="53"/>
      <c r="O37" s="53">
        <f t="shared" si="2"/>
        <v>2721.6</v>
      </c>
      <c r="P37" s="53"/>
    </row>
    <row r="38" spans="1:16" x14ac:dyDescent="0.3">
      <c r="A38" s="26"/>
      <c r="B38" s="48" t="s">
        <v>91</v>
      </c>
      <c r="C38" s="48"/>
      <c r="D38" s="49" t="s">
        <v>74</v>
      </c>
      <c r="E38" s="49"/>
      <c r="F38" s="49"/>
      <c r="G38" s="49"/>
      <c r="H38" s="26"/>
      <c r="I38" s="26"/>
      <c r="J38" s="26"/>
      <c r="K38" s="26"/>
      <c r="L38" s="26"/>
      <c r="M38" s="26"/>
      <c r="N38" s="26"/>
      <c r="O38" s="50">
        <v>30436.52</v>
      </c>
      <c r="P38" s="50"/>
    </row>
    <row r="39" spans="1:16" x14ac:dyDescent="0.3">
      <c r="A39" s="26"/>
      <c r="B39" s="52" t="s">
        <v>55</v>
      </c>
      <c r="C39" s="52"/>
      <c r="D39" s="51" t="s">
        <v>75</v>
      </c>
      <c r="E39" s="51"/>
      <c r="F39" s="51"/>
      <c r="G39" s="51"/>
      <c r="H39" s="38" t="s">
        <v>19</v>
      </c>
      <c r="I39" s="53">
        <v>64.8</v>
      </c>
      <c r="J39" s="53"/>
      <c r="K39" s="53">
        <v>396.92</v>
      </c>
      <c r="L39" s="53"/>
      <c r="M39" s="53"/>
      <c r="N39" s="53"/>
      <c r="O39" s="53">
        <f>K39*I39</f>
        <v>25720.416000000001</v>
      </c>
      <c r="P39" s="53"/>
    </row>
    <row r="40" spans="1:16" x14ac:dyDescent="0.3">
      <c r="A40" s="26"/>
      <c r="B40" s="52" t="s">
        <v>56</v>
      </c>
      <c r="C40" s="52"/>
      <c r="D40" s="51" t="s">
        <v>76</v>
      </c>
      <c r="E40" s="51"/>
      <c r="F40" s="51"/>
      <c r="G40" s="51"/>
      <c r="H40" s="38" t="s">
        <v>17</v>
      </c>
      <c r="I40" s="53">
        <v>55.9</v>
      </c>
      <c r="J40" s="53"/>
      <c r="K40" s="53">
        <v>39.65</v>
      </c>
      <c r="L40" s="53"/>
      <c r="M40" s="53"/>
      <c r="N40" s="53"/>
      <c r="O40" s="53">
        <f t="shared" ref="O40:O41" si="3">K40*I40</f>
        <v>2216.4349999999999</v>
      </c>
      <c r="P40" s="53"/>
    </row>
    <row r="41" spans="1:16" x14ac:dyDescent="0.3">
      <c r="A41" s="26"/>
      <c r="B41" s="52" t="s">
        <v>99</v>
      </c>
      <c r="C41" s="52"/>
      <c r="D41" s="51" t="s">
        <v>77</v>
      </c>
      <c r="E41" s="51"/>
      <c r="F41" s="51"/>
      <c r="G41" s="51"/>
      <c r="H41" s="38" t="s">
        <v>20</v>
      </c>
      <c r="I41" s="53">
        <v>162</v>
      </c>
      <c r="J41" s="53"/>
      <c r="K41" s="65">
        <v>15.43</v>
      </c>
      <c r="L41" s="53"/>
      <c r="M41" s="53"/>
      <c r="N41" s="53"/>
      <c r="O41" s="53">
        <f t="shared" si="3"/>
        <v>2499.66</v>
      </c>
      <c r="P41" s="53"/>
    </row>
    <row r="42" spans="1:16" x14ac:dyDescent="0.3">
      <c r="A42" s="26"/>
      <c r="B42" s="26"/>
      <c r="C42" s="26"/>
      <c r="D42" s="66" t="s">
        <v>57</v>
      </c>
      <c r="E42" s="66"/>
      <c r="F42" s="66"/>
      <c r="G42" s="66"/>
      <c r="H42" s="26"/>
      <c r="I42" s="26"/>
      <c r="J42" s="26"/>
      <c r="K42" s="67">
        <v>117727.4</v>
      </c>
      <c r="L42" s="67"/>
      <c r="M42" s="67"/>
      <c r="N42" s="67"/>
      <c r="O42" s="67"/>
      <c r="P42" s="67"/>
    </row>
    <row r="43" spans="1:16" x14ac:dyDescent="0.3">
      <c r="A43" s="26"/>
      <c r="B43" s="26"/>
      <c r="C43" s="26"/>
      <c r="D43" s="66" t="s">
        <v>92</v>
      </c>
      <c r="E43" s="66"/>
      <c r="F43" s="66"/>
      <c r="G43" s="66"/>
      <c r="H43" s="26"/>
      <c r="I43" s="26"/>
      <c r="J43" s="26"/>
      <c r="K43" s="67">
        <f>K42*0.1</f>
        <v>11772.74</v>
      </c>
      <c r="L43" s="67"/>
      <c r="M43" s="67"/>
      <c r="N43" s="67"/>
      <c r="O43" s="67"/>
      <c r="P43" s="67"/>
    </row>
    <row r="44" spans="1:16" x14ac:dyDescent="0.3">
      <c r="A44" s="26"/>
      <c r="B44" s="26"/>
      <c r="C44" s="26"/>
      <c r="D44" s="66" t="s">
        <v>100</v>
      </c>
      <c r="E44" s="66"/>
      <c r="F44" s="66"/>
      <c r="G44" s="66"/>
      <c r="H44" s="26"/>
      <c r="I44" s="26"/>
      <c r="J44" s="26"/>
      <c r="K44" s="67">
        <f>K42*0.1</f>
        <v>11772.74</v>
      </c>
      <c r="L44" s="67"/>
      <c r="M44" s="67"/>
      <c r="N44" s="67"/>
      <c r="O44" s="67"/>
      <c r="P44" s="67"/>
    </row>
    <row r="45" spans="1:16" x14ac:dyDescent="0.3">
      <c r="A45" s="26"/>
      <c r="B45" s="26"/>
      <c r="C45" s="26"/>
      <c r="D45" s="66" t="s">
        <v>93</v>
      </c>
      <c r="E45" s="66"/>
      <c r="F45" s="66"/>
      <c r="G45" s="66"/>
      <c r="H45" s="26"/>
      <c r="I45" s="26"/>
      <c r="J45" s="26"/>
      <c r="K45" s="67">
        <f>K44+K43+K42</f>
        <v>141272.88</v>
      </c>
      <c r="L45" s="67"/>
      <c r="M45" s="67"/>
      <c r="N45" s="67"/>
      <c r="O45" s="67"/>
      <c r="P45" s="67"/>
    </row>
    <row r="46" spans="1:16" x14ac:dyDescent="0.3">
      <c r="A46" s="26"/>
      <c r="B46" s="26"/>
      <c r="C46" s="26"/>
      <c r="D46" s="66" t="s">
        <v>94</v>
      </c>
      <c r="E46" s="66"/>
      <c r="F46" s="66"/>
      <c r="G46" s="66"/>
      <c r="H46" s="26"/>
      <c r="I46" s="26"/>
      <c r="J46" s="26"/>
      <c r="K46" s="67">
        <f>K45*0.18</f>
        <v>25429.118399999999</v>
      </c>
      <c r="L46" s="67"/>
      <c r="M46" s="67"/>
      <c r="N46" s="67"/>
      <c r="O46" s="67"/>
      <c r="P46" s="67"/>
    </row>
    <row r="47" spans="1:16" x14ac:dyDescent="0.3">
      <c r="A47" s="26"/>
      <c r="B47" s="26"/>
      <c r="C47" s="26"/>
      <c r="D47" s="66" t="s">
        <v>95</v>
      </c>
      <c r="E47" s="66"/>
      <c r="F47" s="66"/>
      <c r="G47" s="66"/>
      <c r="H47" s="26"/>
      <c r="I47" s="26"/>
      <c r="J47" s="26"/>
      <c r="K47" s="67">
        <f>K46+K45</f>
        <v>166701.99840000001</v>
      </c>
      <c r="L47" s="67"/>
      <c r="M47" s="67"/>
      <c r="N47" s="67"/>
      <c r="O47" s="67"/>
      <c r="P47" s="67"/>
    </row>
    <row r="48" spans="1:16" x14ac:dyDescent="0.3">
      <c r="A48" s="26"/>
      <c r="B48" s="26"/>
      <c r="C48" s="26"/>
      <c r="D48" s="66" t="s">
        <v>101</v>
      </c>
      <c r="E48" s="66"/>
      <c r="F48" s="66"/>
      <c r="G48" s="66"/>
      <c r="H48" s="26"/>
      <c r="I48" s="26"/>
      <c r="J48" s="26"/>
      <c r="K48" s="67">
        <f>K42*0.05</f>
        <v>5886.37</v>
      </c>
      <c r="L48" s="67"/>
      <c r="M48" s="67"/>
      <c r="N48" s="67"/>
      <c r="O48" s="67"/>
      <c r="P48" s="67"/>
    </row>
    <row r="49" spans="1:16" x14ac:dyDescent="0.3">
      <c r="A49" s="26"/>
      <c r="B49" s="26"/>
      <c r="C49" s="26"/>
      <c r="D49" s="66" t="s">
        <v>96</v>
      </c>
      <c r="E49" s="66"/>
      <c r="F49" s="66"/>
      <c r="G49" s="66"/>
      <c r="H49" s="26"/>
      <c r="I49" s="26"/>
      <c r="J49" s="26"/>
      <c r="K49" s="67">
        <f>K48+K47</f>
        <v>172588.36840000001</v>
      </c>
      <c r="L49" s="67"/>
      <c r="M49" s="67"/>
      <c r="N49" s="67"/>
      <c r="O49" s="67"/>
      <c r="P49" s="67"/>
    </row>
    <row r="50" spans="1:16" x14ac:dyDescent="0.3">
      <c r="A50" s="26"/>
      <c r="B50" s="26"/>
      <c r="C50" s="26"/>
      <c r="D50" s="66" t="s">
        <v>102</v>
      </c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</row>
  </sheetData>
  <mergeCells count="177">
    <mergeCell ref="D47:G47"/>
    <mergeCell ref="K47:P47"/>
    <mergeCell ref="D49:G49"/>
    <mergeCell ref="K49:P49"/>
    <mergeCell ref="D50:P50"/>
    <mergeCell ref="D42:G42"/>
    <mergeCell ref="K42:P42"/>
    <mergeCell ref="D43:G43"/>
    <mergeCell ref="K43:P43"/>
    <mergeCell ref="D44:G44"/>
    <mergeCell ref="K44:P44"/>
    <mergeCell ref="D45:G45"/>
    <mergeCell ref="K45:P45"/>
    <mergeCell ref="D46:G46"/>
    <mergeCell ref="K46:P46"/>
    <mergeCell ref="D48:G48"/>
    <mergeCell ref="K48:P48"/>
    <mergeCell ref="B40:C40"/>
    <mergeCell ref="D40:G40"/>
    <mergeCell ref="I40:J40"/>
    <mergeCell ref="K40:N40"/>
    <mergeCell ref="O40:P40"/>
    <mergeCell ref="B41:C41"/>
    <mergeCell ref="D41:G41"/>
    <mergeCell ref="I41:J41"/>
    <mergeCell ref="K41:N41"/>
    <mergeCell ref="O41:P41"/>
    <mergeCell ref="B37:C37"/>
    <mergeCell ref="D37:G37"/>
    <mergeCell ref="I37:J37"/>
    <mergeCell ref="K37:N37"/>
    <mergeCell ref="O37:P37"/>
    <mergeCell ref="B38:C38"/>
    <mergeCell ref="D38:G38"/>
    <mergeCell ref="O38:P38"/>
    <mergeCell ref="B39:C39"/>
    <mergeCell ref="D39:G39"/>
    <mergeCell ref="I39:J39"/>
    <mergeCell ref="K39:N39"/>
    <mergeCell ref="O39:P39"/>
    <mergeCell ref="B34:C34"/>
    <mergeCell ref="D34:G34"/>
    <mergeCell ref="O34:P34"/>
    <mergeCell ref="B35:C35"/>
    <mergeCell ref="D35:G35"/>
    <mergeCell ref="I35:J35"/>
    <mergeCell ref="K35:N35"/>
    <mergeCell ref="O35:P35"/>
    <mergeCell ref="B36:C36"/>
    <mergeCell ref="D36:G36"/>
    <mergeCell ref="I36:J36"/>
    <mergeCell ref="K36:N36"/>
    <mergeCell ref="O36:P36"/>
    <mergeCell ref="B31:C31"/>
    <mergeCell ref="D31:G31"/>
    <mergeCell ref="O31:P31"/>
    <mergeCell ref="B32:C32"/>
    <mergeCell ref="D32:G32"/>
    <mergeCell ref="O32:P32"/>
    <mergeCell ref="B33:C33"/>
    <mergeCell ref="D33:G33"/>
    <mergeCell ref="I33:J33"/>
    <mergeCell ref="K33:N33"/>
    <mergeCell ref="O33:P33"/>
    <mergeCell ref="B28:C28"/>
    <mergeCell ref="D28:G28"/>
    <mergeCell ref="I28:J28"/>
    <mergeCell ref="K28:N28"/>
    <mergeCell ref="O28:P28"/>
    <mergeCell ref="B29:C29"/>
    <mergeCell ref="D29:G29"/>
    <mergeCell ref="O29:P29"/>
    <mergeCell ref="B30:C30"/>
    <mergeCell ref="D30:G30"/>
    <mergeCell ref="I30:J30"/>
    <mergeCell ref="K30:N30"/>
    <mergeCell ref="O30:P30"/>
    <mergeCell ref="B26:C26"/>
    <mergeCell ref="O26:P26"/>
    <mergeCell ref="D25:G25"/>
    <mergeCell ref="D26:G26"/>
    <mergeCell ref="B27:C27"/>
    <mergeCell ref="D27:G27"/>
    <mergeCell ref="I27:J27"/>
    <mergeCell ref="K27:N27"/>
    <mergeCell ref="O27:P27"/>
    <mergeCell ref="B10:C10"/>
    <mergeCell ref="D10:G10"/>
    <mergeCell ref="B9:C9"/>
    <mergeCell ref="D9:G9"/>
    <mergeCell ref="B24:C24"/>
    <mergeCell ref="I24:J24"/>
    <mergeCell ref="K24:N24"/>
    <mergeCell ref="O24:P24"/>
    <mergeCell ref="B25:C25"/>
    <mergeCell ref="I25:J25"/>
    <mergeCell ref="K25:N25"/>
    <mergeCell ref="O25:P25"/>
    <mergeCell ref="B12:C12"/>
    <mergeCell ref="D12:G12"/>
    <mergeCell ref="B11:C11"/>
    <mergeCell ref="D11:G11"/>
    <mergeCell ref="B16:C16"/>
    <mergeCell ref="D16:G16"/>
    <mergeCell ref="B15:C15"/>
    <mergeCell ref="D15:G15"/>
    <mergeCell ref="B14:C14"/>
    <mergeCell ref="D14:G14"/>
    <mergeCell ref="I10:J10"/>
    <mergeCell ref="K10:N10"/>
    <mergeCell ref="M1:O1"/>
    <mergeCell ref="B2:P2"/>
    <mergeCell ref="E3:P4"/>
    <mergeCell ref="E5:P5"/>
    <mergeCell ref="D6:J6"/>
    <mergeCell ref="K6:N6"/>
    <mergeCell ref="O6:P6"/>
    <mergeCell ref="O8:P8"/>
    <mergeCell ref="O9:P9"/>
    <mergeCell ref="I8:J8"/>
    <mergeCell ref="K8:N8"/>
    <mergeCell ref="B8:C8"/>
    <mergeCell ref="B3:C3"/>
    <mergeCell ref="B7:C7"/>
    <mergeCell ref="D7:G7"/>
    <mergeCell ref="B5:C5"/>
    <mergeCell ref="B6:C6"/>
    <mergeCell ref="D8:E8"/>
    <mergeCell ref="O10:P10"/>
    <mergeCell ref="O11:P11"/>
    <mergeCell ref="I12:J12"/>
    <mergeCell ref="K12:N12"/>
    <mergeCell ref="O12:P12"/>
    <mergeCell ref="I11:J11"/>
    <mergeCell ref="K11:N11"/>
    <mergeCell ref="B18:C18"/>
    <mergeCell ref="D18:G18"/>
    <mergeCell ref="O18:P18"/>
    <mergeCell ref="B17:C17"/>
    <mergeCell ref="D17:G17"/>
    <mergeCell ref="I17:J17"/>
    <mergeCell ref="K17:N17"/>
    <mergeCell ref="I13:J13"/>
    <mergeCell ref="K13:N13"/>
    <mergeCell ref="O13:P13"/>
    <mergeCell ref="O14:P14"/>
    <mergeCell ref="O15:P15"/>
    <mergeCell ref="I16:J16"/>
    <mergeCell ref="K16:N16"/>
    <mergeCell ref="O16:P16"/>
    <mergeCell ref="O17:P17"/>
    <mergeCell ref="B13:C13"/>
    <mergeCell ref="D13:G13"/>
    <mergeCell ref="B21:C21"/>
    <mergeCell ref="D21:G21"/>
    <mergeCell ref="I21:J21"/>
    <mergeCell ref="K21:N21"/>
    <mergeCell ref="O21:P21"/>
    <mergeCell ref="B19:C19"/>
    <mergeCell ref="D19:G19"/>
    <mergeCell ref="O19:P19"/>
    <mergeCell ref="B20:C20"/>
    <mergeCell ref="D20:G20"/>
    <mergeCell ref="I20:J20"/>
    <mergeCell ref="K20:N20"/>
    <mergeCell ref="O20:P20"/>
    <mergeCell ref="I19:J19"/>
    <mergeCell ref="K19:N19"/>
    <mergeCell ref="B22:C22"/>
    <mergeCell ref="D22:G22"/>
    <mergeCell ref="O22:P22"/>
    <mergeCell ref="D23:G23"/>
    <mergeCell ref="B23:C23"/>
    <mergeCell ref="I23:J23"/>
    <mergeCell ref="K23:N23"/>
    <mergeCell ref="O23:P23"/>
    <mergeCell ref="D24:G24"/>
  </mergeCells>
  <pageMargins left="0.7" right="0.7" top="0.75" bottom="0.75" header="0.3" footer="0.3"/>
  <pageSetup paperSize="9" scale="88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CRONOGRAMA</vt:lpstr>
      <vt:lpstr>PRESUPUESTO</vt:lpstr>
      <vt:lpstr>CRONOGRAMA!Área_de_impresión</vt:lpstr>
    </vt:vector>
  </TitlesOfParts>
  <Company>MyCompany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Richar</cp:lastModifiedBy>
  <cp:lastPrinted>2020-02-25T17:07:26Z</cp:lastPrinted>
  <dcterms:created xsi:type="dcterms:W3CDTF">2017-12-05T15:01:06Z</dcterms:created>
  <dcterms:modified xsi:type="dcterms:W3CDTF">2020-02-25T17:12:24Z</dcterms:modified>
</cp:coreProperties>
</file>