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lando\Desktop\chillia2019-2020\AYARA OKOK - copia\10.00 CALCULO DE FLETE\"/>
    </mc:Choice>
  </mc:AlternateContent>
  <bookViews>
    <workbookView xWindow="0" yWindow="0" windowWidth="23040" windowHeight="9192" firstSheet="2" activeTab="2"/>
  </bookViews>
  <sheets>
    <sheet name="F.T.- A.P." sheetId="1" state="hidden" r:id="rId1"/>
    <sheet name="F.R.-A.P." sheetId="5" state="hidden" r:id="rId2"/>
    <sheet name="F.R.-ALC." sheetId="10" r:id="rId3"/>
    <sheet name="F.T.-ALC." sheetId="7" r:id="rId4"/>
    <sheet name="F.T.-U.B.S." sheetId="8" state="hidden" r:id="rId5"/>
    <sheet name="F.R.-U.B.S." sheetId="9" state="hidden" r:id="rId6"/>
  </sheets>
  <externalReferences>
    <externalReference r:id="rId7"/>
    <externalReference r:id="rId8"/>
    <externalReference r:id="rId9"/>
    <externalReference r:id="rId10"/>
  </externalReferences>
  <definedNames>
    <definedName name="_xlnm._FilterDatabase" localSheetId="4" hidden="1">'F.T.-U.B.S.'!$A$5:$F$47</definedName>
    <definedName name="_xlnm.Print_Area" localSheetId="0">'F.T.- A.P.'!$A$1:$F$88</definedName>
    <definedName name="_xlnm.Print_Area" localSheetId="3">'F.T.-ALC.'!$A$1:$F$34</definedName>
  </definedNames>
  <calcPr calcId="162913"/>
</workbook>
</file>

<file path=xl/calcChain.xml><?xml version="1.0" encoding="utf-8"?>
<calcChain xmlns="http://schemas.openxmlformats.org/spreadsheetml/2006/main">
  <c r="C33" i="10" l="1"/>
  <c r="C32" i="10"/>
  <c r="C31" i="10"/>
  <c r="D28" i="7"/>
  <c r="D29" i="7"/>
  <c r="F6" i="7"/>
  <c r="F8" i="7"/>
  <c r="F9" i="7"/>
  <c r="F10" i="7"/>
  <c r="F11" i="7"/>
  <c r="F12" i="7"/>
  <c r="F13" i="7"/>
  <c r="F14" i="7"/>
  <c r="F15" i="7"/>
  <c r="F16" i="7"/>
  <c r="F17" i="7"/>
  <c r="F18" i="7"/>
  <c r="F20" i="7"/>
  <c r="F5" i="7"/>
  <c r="D18" i="7"/>
  <c r="D17" i="7"/>
  <c r="D16" i="7"/>
  <c r="D15" i="7"/>
  <c r="D14" i="7"/>
  <c r="D13" i="7"/>
  <c r="D11" i="7"/>
  <c r="D12" i="7"/>
  <c r="D8" i="7"/>
  <c r="D9" i="7"/>
  <c r="D10" i="7"/>
  <c r="D5" i="7"/>
  <c r="D6" i="7"/>
  <c r="C34" i="10" l="1"/>
  <c r="B31" i="10"/>
  <c r="B32" i="10"/>
  <c r="B33" i="10"/>
  <c r="B34" i="10"/>
  <c r="A31" i="10"/>
  <c r="A32" i="10"/>
  <c r="A33" i="10"/>
  <c r="A34" i="10"/>
  <c r="D19" i="7"/>
  <c r="F19" i="7" s="1"/>
  <c r="D7" i="7"/>
  <c r="F7" i="7" s="1"/>
  <c r="I72" i="9" l="1"/>
  <c r="I71" i="9"/>
  <c r="C29" i="9"/>
  <c r="C30" i="9"/>
  <c r="C31" i="9"/>
  <c r="C32" i="9"/>
  <c r="C33" i="9"/>
  <c r="C34" i="9"/>
  <c r="C35" i="9"/>
  <c r="B29" i="9"/>
  <c r="B30" i="9"/>
  <c r="B31" i="9"/>
  <c r="B32" i="9"/>
  <c r="B33" i="9"/>
  <c r="B34" i="9"/>
  <c r="B35" i="9"/>
  <c r="A29" i="9"/>
  <c r="A30" i="9"/>
  <c r="A31" i="9"/>
  <c r="A32" i="9"/>
  <c r="A33" i="9"/>
  <c r="A34" i="9"/>
  <c r="A35" i="9"/>
  <c r="E67" i="8"/>
  <c r="D53" i="9" s="1"/>
  <c r="G53" i="9" s="1"/>
  <c r="D66" i="8"/>
  <c r="E66" i="8" s="1"/>
  <c r="D67" i="8"/>
  <c r="D68" i="8"/>
  <c r="E68" i="8" s="1"/>
  <c r="D54" i="9" s="1"/>
  <c r="G54" i="9" s="1"/>
  <c r="D69" i="8"/>
  <c r="E69" i="8" s="1"/>
  <c r="D55" i="9" s="1"/>
  <c r="G55" i="9" s="1"/>
  <c r="B66" i="8"/>
  <c r="B67" i="8"/>
  <c r="B68" i="8"/>
  <c r="B69" i="8"/>
  <c r="F41" i="8"/>
  <c r="D41" i="8"/>
  <c r="D42" i="8"/>
  <c r="F42" i="8" s="1"/>
  <c r="D43" i="8"/>
  <c r="F43" i="8" s="1"/>
  <c r="D52" i="9" l="1"/>
  <c r="G52" i="9" s="1"/>
  <c r="G57" i="9" s="1"/>
  <c r="F66" i="8"/>
  <c r="D11" i="8"/>
  <c r="F11" i="8" s="1"/>
  <c r="D12" i="8"/>
  <c r="F12" i="8" s="1"/>
  <c r="D13" i="8"/>
  <c r="F13" i="8" s="1"/>
  <c r="D14" i="8"/>
  <c r="F14" i="8" s="1"/>
  <c r="D15" i="8"/>
  <c r="F15" i="8" s="1"/>
  <c r="D16" i="8"/>
  <c r="F16" i="8" s="1"/>
  <c r="D17" i="8"/>
  <c r="F17" i="8" s="1"/>
  <c r="D18" i="8"/>
  <c r="F18" i="8" s="1"/>
  <c r="D19" i="8"/>
  <c r="F19" i="8" s="1"/>
  <c r="D20" i="8"/>
  <c r="F20" i="8" s="1"/>
  <c r="D21" i="8"/>
  <c r="F21" i="8" s="1"/>
  <c r="D22" i="8"/>
  <c r="F22" i="8" s="1"/>
  <c r="D23" i="8"/>
  <c r="F23" i="8" s="1"/>
  <c r="D24" i="8"/>
  <c r="F24" i="8" s="1"/>
  <c r="D25" i="8"/>
  <c r="F25" i="8" s="1"/>
  <c r="D26" i="8"/>
  <c r="F26" i="8" s="1"/>
  <c r="D27" i="8"/>
  <c r="F27" i="8" s="1"/>
  <c r="D28" i="8"/>
  <c r="F28" i="8" s="1"/>
  <c r="D29" i="8"/>
  <c r="F29" i="8" s="1"/>
  <c r="D30" i="8"/>
  <c r="F30" i="8" s="1"/>
  <c r="D31" i="8"/>
  <c r="F31" i="8" s="1"/>
  <c r="D32" i="8"/>
  <c r="F32" i="8" s="1"/>
  <c r="D33" i="8"/>
  <c r="F33" i="8" s="1"/>
  <c r="D34" i="8"/>
  <c r="F34" i="8" s="1"/>
  <c r="D35" i="8"/>
  <c r="F35" i="8" s="1"/>
  <c r="D36" i="8"/>
  <c r="F36" i="8" s="1"/>
  <c r="D37" i="8"/>
  <c r="F37" i="8" s="1"/>
  <c r="D38" i="8"/>
  <c r="F38" i="8" s="1"/>
  <c r="D39" i="8"/>
  <c r="F39" i="8" s="1"/>
  <c r="D40" i="8"/>
  <c r="F40" i="8" s="1"/>
  <c r="D5" i="8"/>
  <c r="F5" i="8" s="1"/>
  <c r="D6" i="8"/>
  <c r="F6" i="8" s="1"/>
  <c r="D7" i="8"/>
  <c r="F7" i="8" s="1"/>
  <c r="D8" i="8"/>
  <c r="F8" i="8" s="1"/>
  <c r="D9" i="8"/>
  <c r="F9" i="8" s="1"/>
  <c r="D10" i="8"/>
  <c r="F10" i="8" s="1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5" i="8"/>
  <c r="C6" i="8"/>
  <c r="C7" i="8"/>
  <c r="C8" i="8"/>
  <c r="C9" i="8"/>
  <c r="C10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7" i="8"/>
  <c r="B8" i="8"/>
  <c r="B9" i="8"/>
  <c r="B10" i="8"/>
  <c r="B5" i="8"/>
  <c r="B6" i="8"/>
  <c r="A61" i="10"/>
  <c r="A60" i="10"/>
  <c r="A59" i="10"/>
  <c r="D50" i="10"/>
  <c r="F41" i="10"/>
  <c r="F42" i="10" s="1"/>
  <c r="C59" i="10" s="1"/>
  <c r="C12" i="10"/>
  <c r="C14" i="10" s="1"/>
  <c r="C36" i="10" l="1"/>
  <c r="D45" i="10" s="1"/>
  <c r="E29" i="7"/>
  <c r="D52" i="10" s="1"/>
  <c r="G52" i="10" s="1"/>
  <c r="C18" i="7"/>
  <c r="C19" i="7"/>
  <c r="C15" i="7"/>
  <c r="C16" i="7"/>
  <c r="C17" i="7"/>
  <c r="C8" i="7"/>
  <c r="C9" i="7"/>
  <c r="C10" i="7"/>
  <c r="B18" i="7"/>
  <c r="B19" i="7"/>
  <c r="B14" i="7"/>
  <c r="B15" i="7"/>
  <c r="B16" i="7"/>
  <c r="B17" i="7"/>
  <c r="B11" i="7"/>
  <c r="B12" i="7"/>
  <c r="B13" i="7"/>
  <c r="B8" i="7"/>
  <c r="B9" i="7"/>
  <c r="B10" i="7"/>
  <c r="B7" i="7"/>
  <c r="B5" i="7"/>
  <c r="B6" i="7"/>
  <c r="G45" i="10" l="1"/>
  <c r="G46" i="10" s="1"/>
  <c r="C60" i="10" s="1"/>
  <c r="F21" i="7"/>
  <c r="F22" i="7" s="1"/>
  <c r="F24" i="7" s="1"/>
  <c r="F54" i="1"/>
  <c r="G56" i="5" l="1"/>
  <c r="F51" i="1"/>
  <c r="F52" i="1"/>
  <c r="F53" i="1"/>
  <c r="E76" i="1" l="1"/>
  <c r="G61" i="9" l="1"/>
  <c r="G63" i="9" s="1"/>
  <c r="C70" i="9" s="1"/>
  <c r="C37" i="9"/>
  <c r="A69" i="9"/>
  <c r="A68" i="9"/>
  <c r="A67" i="9"/>
  <c r="D51" i="9"/>
  <c r="C10" i="9"/>
  <c r="D46" i="9" l="1"/>
  <c r="G46" i="9" s="1"/>
  <c r="G47" i="9" s="1"/>
  <c r="C68" i="9" s="1"/>
  <c r="C69" i="9"/>
  <c r="C12" i="9"/>
  <c r="F81" i="8"/>
  <c r="F83" i="8" s="1"/>
  <c r="F85" i="8" s="1"/>
  <c r="E28" i="7"/>
  <c r="F28" i="7" l="1"/>
  <c r="D51" i="10"/>
  <c r="G51" i="10" s="1"/>
  <c r="G54" i="10" s="1"/>
  <c r="C61" i="10" s="1"/>
  <c r="C63" i="10" s="1"/>
  <c r="F44" i="8"/>
  <c r="D42" i="9" s="1"/>
  <c r="F30" i="7"/>
  <c r="F32" i="7" s="1"/>
  <c r="F34" i="7" s="1"/>
  <c r="F70" i="8"/>
  <c r="F72" i="8" s="1"/>
  <c r="C9" i="5"/>
  <c r="C11" i="5" s="1"/>
  <c r="C37" i="5"/>
  <c r="F45" i="8" l="1"/>
  <c r="F47" i="8" s="1"/>
  <c r="F88" i="8" s="1"/>
  <c r="G50" i="5"/>
  <c r="G51" i="5"/>
  <c r="G52" i="5"/>
  <c r="G53" i="5"/>
  <c r="G54" i="5"/>
  <c r="G55" i="5"/>
  <c r="D45" i="5"/>
  <c r="F50" i="1"/>
  <c r="A63" i="5"/>
  <c r="A64" i="5"/>
  <c r="A62" i="5"/>
  <c r="D49" i="5"/>
  <c r="E71" i="1"/>
  <c r="E72" i="1" s="1"/>
  <c r="E82" i="1"/>
  <c r="E78" i="1"/>
  <c r="E79" i="1"/>
  <c r="E80" i="1"/>
  <c r="E81" i="1"/>
  <c r="E77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19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5" i="1"/>
  <c r="F55" i="1" s="1"/>
  <c r="F76" i="1" l="1"/>
  <c r="F83" i="1" s="1"/>
  <c r="F86" i="1" s="1"/>
  <c r="G58" i="5"/>
  <c r="C64" i="5" s="1"/>
  <c r="G45" i="5"/>
  <c r="G46" i="5" s="1"/>
  <c r="C63" i="5" s="1"/>
  <c r="F42" i="9" l="1"/>
  <c r="F43" i="9" s="1"/>
  <c r="C67" i="9" s="1"/>
  <c r="C72" i="9" s="1"/>
  <c r="F56" i="1"/>
  <c r="F58" i="1" s="1"/>
  <c r="F88" i="1" s="1"/>
  <c r="D41" i="5"/>
  <c r="F41" i="5" s="1"/>
  <c r="F42" i="5" s="1"/>
  <c r="C62" i="5" s="1"/>
  <c r="C66" i="5" s="1"/>
</calcChain>
</file>

<file path=xl/sharedStrings.xml><?xml version="1.0" encoding="utf-8"?>
<sst xmlns="http://schemas.openxmlformats.org/spreadsheetml/2006/main" count="520" uniqueCount="189">
  <si>
    <t>Código</t>
  </si>
  <si>
    <t>Descripción</t>
  </si>
  <si>
    <t>Und.</t>
  </si>
  <si>
    <t xml:space="preserve">Cantidad </t>
  </si>
  <si>
    <t>kg</t>
  </si>
  <si>
    <t>und</t>
  </si>
  <si>
    <t>p2</t>
  </si>
  <si>
    <t>m</t>
  </si>
  <si>
    <t>PESO x UND</t>
  </si>
  <si>
    <t>PESO</t>
  </si>
  <si>
    <t>PESO TOTAL EN KG</t>
  </si>
  <si>
    <t>PESO TOTAL EN TONELADAS</t>
  </si>
  <si>
    <t>COSTO POR TONELADA</t>
  </si>
  <si>
    <t>CALCULO DE FLETE POR PESO</t>
  </si>
  <si>
    <t>COSTO DEL FLETE POR PESO</t>
  </si>
  <si>
    <t>CALCULO DE FLETE POR VOLUMEN</t>
  </si>
  <si>
    <t>VOL x UND</t>
  </si>
  <si>
    <t>COSTO DEL FLETE DE TUBERIAS</t>
  </si>
  <si>
    <t>REGLA DE MADERA</t>
  </si>
  <si>
    <t>TOTAL DE FLETE SISTEMA DE AGUA POTABLE</t>
  </si>
  <si>
    <t>VALVULA COMPUERTA DE BRONCE DE 1"</t>
  </si>
  <si>
    <t>pln</t>
  </si>
  <si>
    <t>VOLUMEN TOTAL</t>
  </si>
  <si>
    <t>ACCESORIOS Y OTROS PARA CAPTACION</t>
  </si>
  <si>
    <t>pza</t>
  </si>
  <si>
    <t>PEGAMENTO PARA PVC</t>
  </si>
  <si>
    <t>PETROLEO D-2</t>
  </si>
  <si>
    <t>gal</t>
  </si>
  <si>
    <t>ALAMBRE NEGRO RECOCIDO N° 8</t>
  </si>
  <si>
    <t>ALAMBRE NEGRO RECOCIDO N° 16</t>
  </si>
  <si>
    <t>ACERO CORRUGADO fy = 4200 kg/cm2 GRADO 60</t>
  </si>
  <si>
    <t>CLAVOS PARA MADERA CON CABEZA DE 2"</t>
  </si>
  <si>
    <t>CLAVOS PARA MADERA CON CABEZA DE 2 1/2"</t>
  </si>
  <si>
    <t>CLAVOS PARA MADERA CON CABEZA DE 3"</t>
  </si>
  <si>
    <t>CLAVOS PARA MADERA CON CABEZA DE 4"</t>
  </si>
  <si>
    <t>CODO PVC SAP S/P 1/2" X 90°</t>
  </si>
  <si>
    <t>UNION UNIVERSAL PVC-SAP S/P 1/2"</t>
  </si>
  <si>
    <t>WATER STOP</t>
  </si>
  <si>
    <t>CEMENTO PORTLAND TIPO I (42.5 kg)</t>
  </si>
  <si>
    <t>MADERA TORNILLO PARA ENCOFRADOS INCLUYE CORTE</t>
  </si>
  <si>
    <t>ESTACAS DE MADERA</t>
  </si>
  <si>
    <t>TRIPLAY LUPUNA  4 x 8 x 4 mm</t>
  </si>
  <si>
    <t>LIJA PARA PARED</t>
  </si>
  <si>
    <t>PINTURA LATEX</t>
  </si>
  <si>
    <t>PINTURA ESMALTE</t>
  </si>
  <si>
    <t>PINTURA ANTICORROSIVA</t>
  </si>
  <si>
    <t>THINNER</t>
  </si>
  <si>
    <t>IMPRIMANTE</t>
  </si>
  <si>
    <t>CINTA TEFLON</t>
  </si>
  <si>
    <t>SUMIDERO DE BRONCE DE 2"</t>
  </si>
  <si>
    <t>CODO FIERRO GALVANIZADO DE 1/2" X 90°</t>
  </si>
  <si>
    <t>UNION UNIVERSAL DE FIERRO GALVANIZADO DE 1"</t>
  </si>
  <si>
    <t>VALVULA COMPUERTA DE 1/2"</t>
  </si>
  <si>
    <t>glb</t>
  </si>
  <si>
    <t>bol</t>
  </si>
  <si>
    <t>plg</t>
  </si>
  <si>
    <t>TOTAL  - TUBOS</t>
  </si>
  <si>
    <t>PRECIO DE FLETE POR TUBO (CALCULADO)</t>
  </si>
  <si>
    <t>CAPACIDAD DE CAMION DE 20 TN.</t>
  </si>
  <si>
    <t>TONELADAS</t>
  </si>
  <si>
    <t>FLETE POR KG.</t>
  </si>
  <si>
    <t>NUEVOS SOLES</t>
  </si>
  <si>
    <t>FLETE POR VOLUMEN (POR VIAJE)</t>
  </si>
  <si>
    <t xml:space="preserve">CAPACIDAD DE CAMION VOLQUETE </t>
  </si>
  <si>
    <t>PRECIO POR METRO CUBICO</t>
  </si>
  <si>
    <t>M3</t>
  </si>
  <si>
    <t>PUESTO EN OBRA</t>
  </si>
  <si>
    <t xml:space="preserve">Nº DE TUBOS EN CAMION </t>
  </si>
  <si>
    <t>TUB</t>
  </si>
  <si>
    <t>PRECIO DE VIAJE TOTAL</t>
  </si>
  <si>
    <t xml:space="preserve">PRECIO DE FLETE POR  TUBO </t>
  </si>
  <si>
    <t>TOTAL</t>
  </si>
  <si>
    <t>UNIDAD</t>
  </si>
  <si>
    <t>CANTIDAD</t>
  </si>
  <si>
    <t xml:space="preserve"> </t>
  </si>
  <si>
    <t xml:space="preserve">EN AGREGADOS </t>
  </si>
  <si>
    <t>m3</t>
  </si>
  <si>
    <t>ARENA GRUESA</t>
  </si>
  <si>
    <t>ARENA FINA</t>
  </si>
  <si>
    <t>HORMIGON</t>
  </si>
  <si>
    <t xml:space="preserve">   Datos:</t>
  </si>
  <si>
    <t>Acemila+Arriero x dia</t>
  </si>
  <si>
    <t>soles</t>
  </si>
  <si>
    <t>Horas</t>
  </si>
  <si>
    <t>Nº de viajes al dia</t>
  </si>
  <si>
    <t>Viajes/acemila</t>
  </si>
  <si>
    <t>Costo Por Viaje</t>
  </si>
  <si>
    <t>soles/ Viaje</t>
  </si>
  <si>
    <t>Peso por Viaje</t>
  </si>
  <si>
    <t>Costo x KG</t>
  </si>
  <si>
    <t>Soles/kg</t>
  </si>
  <si>
    <t>N Carguio de agregados</t>
  </si>
  <si>
    <t>m3./acemila</t>
  </si>
  <si>
    <t>N Carguio de ladrillos</t>
  </si>
  <si>
    <t>ladr./acemila</t>
  </si>
  <si>
    <t>N Carguio de Tubos x acemila 1/2"</t>
  </si>
  <si>
    <t>tubos/acemila</t>
  </si>
  <si>
    <t>N Carguio de Tubos x acemila 3/4"</t>
  </si>
  <si>
    <t>N Carguio de Tubos x acemila 1"</t>
  </si>
  <si>
    <t>N Carguio de Tubos x acemila 1 1/2"</t>
  </si>
  <si>
    <t>N Carguio de Tubos x acemila 2"</t>
  </si>
  <si>
    <t>N Carguio de Tubos x acemila 2 1/2"</t>
  </si>
  <si>
    <t>N Carguio de Tubos x acemila 4"</t>
  </si>
  <si>
    <t>N Carguio de Biodigestores 600 Lts.</t>
  </si>
  <si>
    <t>biodig./acemila</t>
  </si>
  <si>
    <t>N Carguio de Lavatorios</t>
  </si>
  <si>
    <t>Lavat./acemila</t>
  </si>
  <si>
    <t>N Carguio de Inodoros</t>
  </si>
  <si>
    <t>Inod./acemila</t>
  </si>
  <si>
    <t>RESULTADOS</t>
  </si>
  <si>
    <t>FLETE RURAL</t>
  </si>
  <si>
    <t>COSTO</t>
  </si>
  <si>
    <t>SUB TOTAL</t>
  </si>
  <si>
    <t>POR PESO</t>
  </si>
  <si>
    <t>M3/VIAJE</t>
  </si>
  <si>
    <t>COSTO/VIAJE</t>
  </si>
  <si>
    <t>POR VOLUMEN-AGREGADOS</t>
  </si>
  <si>
    <t>TUBER./VIAJE</t>
  </si>
  <si>
    <t>TUBERIAS</t>
  </si>
  <si>
    <t>RESUMEN FLETE RURAL</t>
  </si>
  <si>
    <t>DESCRIPCION</t>
  </si>
  <si>
    <t>Ruta desde Carretera hasta vivienda</t>
  </si>
  <si>
    <t>N° TUBOS</t>
  </si>
  <si>
    <t>PIEDRA CHANCADA 1/2"</t>
  </si>
  <si>
    <t>PIEDRA CHANCADA 3/4"</t>
  </si>
  <si>
    <t>PIEDRA MEDIANA DE 4"</t>
  </si>
  <si>
    <t>PIEDRA GRANDE DE 8"</t>
  </si>
  <si>
    <t>FLETE RURAL  - SISTEMA DE AGUA POTABLE</t>
  </si>
  <si>
    <t>FLETE TERRESTRE  - SISTEMA DE AGUA POTABLE</t>
  </si>
  <si>
    <t>TOTAL- TUBOS</t>
  </si>
  <si>
    <t>TUBERIA PVC-SAL 4" X 3 m</t>
  </si>
  <si>
    <t>TANQUE BIODIGESTOR (600 LTS)</t>
  </si>
  <si>
    <t xml:space="preserve">Nº DE TANQUE BIODIGETSOR EN CAMION </t>
  </si>
  <si>
    <t>CALCULO DE FLETE POR VIAJE</t>
  </si>
  <si>
    <t>CANT x VIAJE</t>
  </si>
  <si>
    <t>TOTAL- VIAJES</t>
  </si>
  <si>
    <t>TOTAL VIAJES</t>
  </si>
  <si>
    <t>PRECIO DE VIAJE (CALCULADO)</t>
  </si>
  <si>
    <t>FLETE   TERRESTRE- UNIDAD BASICA DE SANEAMIENTO</t>
  </si>
  <si>
    <t>TANQUES</t>
  </si>
  <si>
    <t>TOTAL DE FLETE UNIDAD BASICA XDE SANEAMIENTO</t>
  </si>
  <si>
    <t>TOTAL DE FLETE SISTEMA DE ALCANTARILLADO</t>
  </si>
  <si>
    <t>FLETE RURAL  - UNIDAD BASICA DE SANEAMIENTO</t>
  </si>
  <si>
    <t>TANQUE BIODIGESTOR</t>
  </si>
  <si>
    <t>BIOD./VIAJE</t>
  </si>
  <si>
    <t>ABRAZADERA DE PLATINO DE 1", e=1/8"</t>
  </si>
  <si>
    <t>CABLE DE ACERO TIPO BOA DE Ø1/2</t>
  </si>
  <si>
    <t>ESCALERA PARA RESERVORIO DE F°G° Ø1"</t>
  </si>
  <si>
    <t>TUBERIA PVC SAP C-10 Ø1/2"</t>
  </si>
  <si>
    <t>TUBERIA PVC SAP C-10 Ø2"</t>
  </si>
  <si>
    <t>TUBERIA PVC SAP C-10 Ø1"</t>
  </si>
  <si>
    <t>TUBERIA PVC SAP C-10 Ø 1 1/2"</t>
  </si>
  <si>
    <t>TUBERIA PVC SAP C-10 Ø3/4"</t>
  </si>
  <si>
    <t>CODO PVC SAL  2" X 90°</t>
  </si>
  <si>
    <t>TUBERIA PVC-SAL 2" X 3 m</t>
  </si>
  <si>
    <t>YESO BOLSA 28 kg</t>
  </si>
  <si>
    <t>LADRILLO KK 18 HUECOS 9X13X24 cm</t>
  </si>
  <si>
    <t>MADERA TORNILLO</t>
  </si>
  <si>
    <t>MADERA TORNILLO  PARA  ANDAMIOS</t>
  </si>
  <si>
    <t>PERNOS DE 1"X1/4"</t>
  </si>
  <si>
    <t>GRIFO DE BRONCE DE 1/2"</t>
  </si>
  <si>
    <t>ACCESORIOS Y SUMINISTROS PARA CAJA DE VALVULAS</t>
  </si>
  <si>
    <t>ACCESORIO PARA TUBERIA PVC  AGUA</t>
  </si>
  <si>
    <t>ACCESORIOS CRPT-7</t>
  </si>
  <si>
    <t>TEMPLADOR DE FIERRO GALVANIZADO</t>
  </si>
  <si>
    <t>CAMARA ARO 20</t>
  </si>
  <si>
    <t>TAPA METALICA SANITARIA DE 60X60cm X 1/8"</t>
  </si>
  <si>
    <t>TAPA METALICA SANITARIA DE 50X50cm X 1/8"</t>
  </si>
  <si>
    <t xml:space="preserve">CANDADO INC. ALDABA
</t>
  </si>
  <si>
    <t>PIEDRA CHANCADA 1"</t>
  </si>
  <si>
    <t>IMPERMEABILIZANTES</t>
  </si>
  <si>
    <t>DUCHA CROMADA CON GRIFERIA, UNA LLAVE</t>
  </si>
  <si>
    <t>COSTO DEL FLETE DE TANQUE BIODIGESTORES</t>
  </si>
  <si>
    <t>TUBERIAS:</t>
  </si>
  <si>
    <t>Se le considera una distancia promedio de 1000 mts. de traslado de materiales a la ubicación de las estructuras proyectadas:</t>
  </si>
  <si>
    <t>VARIOS</t>
  </si>
  <si>
    <t>KG</t>
  </si>
  <si>
    <t>BLS</t>
  </si>
  <si>
    <t>TUBERÍA PVC S-25 UF DN 160 MM</t>
  </si>
  <si>
    <t>TUBERÍA PVC S-25 UF DN 200 MM</t>
  </si>
  <si>
    <t>TUBERIA PVC SAL DE 2"</t>
  </si>
  <si>
    <t>TUBERIA PVC SAL DE 4"</t>
  </si>
  <si>
    <t>TUBERIA PVC DN 21MM</t>
  </si>
  <si>
    <t>TUBERIA PVC SAL DE 2" X 3M</t>
  </si>
  <si>
    <t>FLETE  TERRESTRE-RED DE ALCANTARILLADO</t>
  </si>
  <si>
    <t>FLETE RURAL  - RED DE ALCANTARILLADO</t>
  </si>
  <si>
    <t>PROYECTO</t>
  </si>
  <si>
    <t>"MEJORAMIENTO E INSTALACION DEL SISTEMA DE ALCANTARILLADO Y UNIDADES BASICAS DE SANEAMIENTO UBS EN EL ANEXO DE AYARA, DISTRITO DE CHILLIA - PROVINCIA DE PATAZ - LA LIBERTAD" (CUI N° 2488201) - PRIMERA ETAPA</t>
  </si>
  <si>
    <t xml:space="preserve"> PROYECTO: "MEJORAMIENTO E INSTALACION DEL SISTEMA DE ALCANTARILLADO Y UNIDADES BASICAS DE SANEAMIENTO UBS EN EL ANEXO DE AYARA, DISTRITO DE CHILLIA - PROVINCIA DE PATAZ - LA LIBERTAD" (CUI N° 2488201) - PRIMERA ETAPA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</si>
</sst>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 * #,##0.00_ ;_ * \-#,##0.00_ ;_ * &quot;-&quot;??_ ;_ @_ "/>
    <numFmt numFmtId="165" formatCode="###,###,###,##0.0000"/>
    <numFmt numFmtId="166" formatCode="###,###,###,##0.00"/>
    <numFmt numFmtId="167" formatCode="#,##0.0000"/>
    <numFmt numFmtId="168" formatCode="#,##0.000"/>
    <numFmt numFmtId="169" formatCode="0.0"/>
    <numFmt numFmtId="170" formatCode="_-* #,##0\ _P_t_s_-;\-* #,##0\ _P_t_s_-;_-* &quot;-&quot;\ _P_t_s_-;_-@_-"/>
    <numFmt numFmtId="171" formatCode=";;;"/>
    <numFmt numFmtId="172" formatCode="&quot;S/.&quot;\ #,##0.00"/>
    <numFmt numFmtId="173" formatCode="_-[$€]* #,##0.00_-;\-[$€]* #,##0.00_-;_-[$€]* &quot;-&quot;??_-;_-@_-"/>
    <numFmt numFmtId="174" formatCode="###,###,###,##0.000"/>
  </numFmts>
  <fonts count="39">
    <font>
      <sz val="11"/>
      <color theme="1"/>
      <name val="Calibri"/>
      <family val="2"/>
      <scheme val="minor"/>
    </font>
    <font>
      <sz val="8.25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sz val="14"/>
      <color indexed="8"/>
      <name val="Calibri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name val="Arial Narrow"/>
      <family val="2"/>
    </font>
    <font>
      <sz val="9"/>
      <color indexed="8"/>
      <name val="Arial Narrow"/>
      <family val="2"/>
    </font>
    <font>
      <sz val="10"/>
      <name val="Arial"/>
      <family val="2"/>
    </font>
    <font>
      <b/>
      <sz val="9"/>
      <color indexed="8"/>
      <name val="Arial Narrow"/>
      <family val="2"/>
    </font>
    <font>
      <sz val="9"/>
      <name val="Arial"/>
      <family val="2"/>
    </font>
    <font>
      <b/>
      <sz val="14"/>
      <color indexed="8"/>
      <name val="Arial Narrow"/>
      <family val="2"/>
    </font>
    <font>
      <b/>
      <u/>
      <sz val="14"/>
      <color indexed="8"/>
      <name val="Arial Narrow"/>
      <family val="2"/>
    </font>
    <font>
      <b/>
      <sz val="9"/>
      <color indexed="8"/>
      <name val="Swis721 Hv BT"/>
      <family val="2"/>
    </font>
    <font>
      <b/>
      <sz val="9"/>
      <color indexed="8"/>
      <name val="Times New Roman"/>
      <family val="1"/>
    </font>
    <font>
      <sz val="9"/>
      <name val="Times New Roman"/>
      <family val="1"/>
    </font>
    <font>
      <b/>
      <sz val="9"/>
      <name val="Arial"/>
      <family val="2"/>
    </font>
    <font>
      <b/>
      <u/>
      <sz val="9"/>
      <color indexed="8"/>
      <name val="Eras Medium ITC"/>
      <family val="2"/>
    </font>
    <font>
      <b/>
      <sz val="9"/>
      <color indexed="8"/>
      <name val="Eras Medium ITC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Eras Medium ITC"/>
      <family val="2"/>
    </font>
    <font>
      <sz val="9"/>
      <name val="CG Times (W1)"/>
      <family val="1"/>
    </font>
    <font>
      <sz val="9"/>
      <color theme="1"/>
      <name val="Arial Narrow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b/>
      <sz val="16"/>
      <color indexed="8"/>
      <name val="Arial Narrow"/>
      <family val="2"/>
    </font>
    <font>
      <sz val="11"/>
      <name val="Calibri"/>
      <family val="2"/>
      <scheme val="minor"/>
    </font>
    <font>
      <b/>
      <sz val="9"/>
      <name val="Arial Narrow"/>
      <family val="2"/>
    </font>
    <font>
      <sz val="8.25"/>
      <name val="Calibri"/>
      <family val="2"/>
    </font>
    <font>
      <sz val="9"/>
      <name val="Calibri"/>
      <family val="2"/>
    </font>
    <font>
      <b/>
      <sz val="14"/>
      <name val="Arial Narrow"/>
      <family val="2"/>
    </font>
    <font>
      <sz val="9"/>
      <color rgb="FF000000"/>
      <name val="Arial"/>
      <family val="2"/>
    </font>
    <font>
      <b/>
      <sz val="8"/>
      <color indexed="8"/>
      <name val="Arial Narrow"/>
      <family val="2"/>
    </font>
    <font>
      <b/>
      <sz val="11"/>
      <color theme="1"/>
      <name val="Arial Narrow"/>
      <family val="2"/>
    </font>
    <font>
      <b/>
      <u/>
      <sz val="16"/>
      <color indexed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/>
    <xf numFmtId="173" fontId="9" fillId="0" borderId="0" applyFont="0" applyFill="0" applyBorder="0" applyAlignment="0" applyProtection="0"/>
    <xf numFmtId="0" fontId="27" fillId="0" borderId="0">
      <alignment vertical="top"/>
    </xf>
  </cellStyleXfs>
  <cellXfs count="28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NumberFormat="1" applyFont="1" applyBorder="1" applyAlignment="1">
      <alignment horizontal="left" vertical="center"/>
    </xf>
    <xf numFmtId="0" fontId="1" fillId="0" borderId="0" xfId="0" quotePrefix="1" applyNumberFormat="1" applyFont="1" applyBorder="1" applyAlignment="1">
      <alignment horizontal="left" vertical="center"/>
    </xf>
    <xf numFmtId="166" fontId="1" fillId="0" borderId="0" xfId="0" applyNumberFormat="1" applyFont="1" applyFill="1" applyBorder="1" applyAlignment="1">
      <alignment horizontal="right" vertical="center"/>
    </xf>
    <xf numFmtId="0" fontId="5" fillId="0" borderId="0" xfId="0" applyFont="1"/>
    <xf numFmtId="4" fontId="0" fillId="0" borderId="0" xfId="0" applyNumberFormat="1"/>
    <xf numFmtId="4" fontId="6" fillId="0" borderId="0" xfId="0" applyNumberFormat="1" applyFont="1" applyBorder="1" applyAlignment="1">
      <alignment vertical="center"/>
    </xf>
    <xf numFmtId="4" fontId="5" fillId="0" borderId="0" xfId="0" applyNumberFormat="1" applyFont="1"/>
    <xf numFmtId="2" fontId="7" fillId="0" borderId="1" xfId="1" applyNumberFormat="1" applyFont="1" applyFill="1" applyBorder="1" applyAlignment="1">
      <alignment vertical="center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/>
    </xf>
    <xf numFmtId="166" fontId="8" fillId="5" borderId="1" xfId="0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11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Fill="1" applyAlignment="1">
      <alignment vertical="center"/>
    </xf>
    <xf numFmtId="2" fontId="7" fillId="0" borderId="0" xfId="0" applyNumberFormat="1" applyFont="1" applyAlignment="1">
      <alignment horizontal="center"/>
    </xf>
    <xf numFmtId="169" fontId="7" fillId="0" borderId="0" xfId="0" applyNumberFormat="1" applyFont="1" applyAlignment="1">
      <alignment horizontal="center"/>
    </xf>
    <xf numFmtId="4" fontId="7" fillId="0" borderId="1" xfId="0" applyNumberFormat="1" applyFont="1" applyFill="1" applyBorder="1" applyAlignment="1">
      <alignment vertical="center"/>
    </xf>
    <xf numFmtId="0" fontId="8" fillId="0" borderId="1" xfId="0" applyFont="1" applyBorder="1" applyAlignment="1">
      <alignment horizontal="left" vertical="top"/>
    </xf>
    <xf numFmtId="0" fontId="12" fillId="0" borderId="0" xfId="0" applyFont="1" applyFill="1" applyBorder="1" applyAlignment="1">
      <alignment vertical="center"/>
    </xf>
    <xf numFmtId="166" fontId="8" fillId="0" borderId="1" xfId="0" applyNumberFormat="1" applyFont="1" applyFill="1" applyBorder="1" applyAlignment="1">
      <alignment horizontal="right" vertical="center"/>
    </xf>
    <xf numFmtId="4" fontId="11" fillId="0" borderId="0" xfId="3" applyNumberFormat="1" applyFont="1" applyFill="1"/>
    <xf numFmtId="0" fontId="25" fillId="0" borderId="0" xfId="0" applyFont="1"/>
    <xf numFmtId="0" fontId="15" fillId="0" borderId="0" xfId="3" applyFont="1" applyFill="1" applyAlignment="1">
      <alignment horizontal="center"/>
    </xf>
    <xf numFmtId="0" fontId="16" fillId="0" borderId="0" xfId="3" applyFont="1" applyFill="1"/>
    <xf numFmtId="4" fontId="17" fillId="0" borderId="0" xfId="3" applyNumberFormat="1" applyFont="1" applyFill="1"/>
    <xf numFmtId="0" fontId="11" fillId="0" borderId="0" xfId="3" applyFont="1"/>
    <xf numFmtId="0" fontId="18" fillId="0" borderId="0" xfId="0" applyNumberFormat="1" applyFont="1" applyFill="1" applyBorder="1" applyAlignment="1" applyProtection="1">
      <alignment horizontal="left" vertical="center"/>
    </xf>
    <xf numFmtId="0" fontId="19" fillId="0" borderId="0" xfId="0" applyNumberFormat="1" applyFont="1" applyFill="1" applyBorder="1" applyAlignment="1" applyProtection="1">
      <alignment horizontal="left" vertical="center"/>
    </xf>
    <xf numFmtId="0" fontId="19" fillId="0" borderId="0" xfId="0" applyNumberFormat="1" applyFont="1" applyFill="1" applyBorder="1" applyAlignment="1" applyProtection="1">
      <alignment horizontal="center" vertical="center"/>
    </xf>
    <xf numFmtId="172" fontId="19" fillId="0" borderId="0" xfId="0" applyNumberFormat="1" applyFont="1" applyFill="1" applyBorder="1" applyAlignment="1" applyProtection="1">
      <alignment vertical="center"/>
    </xf>
    <xf numFmtId="0" fontId="20" fillId="0" borderId="0" xfId="0" applyNumberFormat="1" applyFont="1" applyFill="1" applyBorder="1" applyAlignment="1" applyProtection="1">
      <alignment horizontal="left" vertical="center"/>
    </xf>
    <xf numFmtId="0" fontId="20" fillId="0" borderId="0" xfId="0" applyNumberFormat="1" applyFont="1" applyFill="1" applyBorder="1" applyAlignment="1" applyProtection="1">
      <alignment horizontal="center" vertical="center"/>
    </xf>
    <xf numFmtId="172" fontId="20" fillId="0" borderId="0" xfId="0" applyNumberFormat="1" applyFont="1" applyFill="1" applyBorder="1" applyAlignment="1" applyProtection="1">
      <alignment vertical="center"/>
    </xf>
    <xf numFmtId="0" fontId="26" fillId="0" borderId="0" xfId="0" applyFont="1"/>
    <xf numFmtId="0" fontId="21" fillId="0" borderId="0" xfId="0" applyNumberFormat="1" applyFont="1" applyFill="1" applyBorder="1" applyAlignment="1" applyProtection="1">
      <alignment horizontal="center" vertical="center"/>
    </xf>
    <xf numFmtId="0" fontId="20" fillId="0" borderId="0" xfId="0" applyNumberFormat="1" applyFont="1" applyFill="1" applyBorder="1" applyAlignment="1" applyProtection="1">
      <alignment vertical="center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1" fontId="20" fillId="0" borderId="0" xfId="0" applyNumberFormat="1" applyFont="1" applyFill="1" applyBorder="1" applyAlignment="1" applyProtection="1">
      <alignment horizontal="center" vertical="center"/>
    </xf>
    <xf numFmtId="2" fontId="20" fillId="0" borderId="0" xfId="0" applyNumberFormat="1" applyFont="1" applyFill="1" applyBorder="1" applyAlignment="1" applyProtection="1">
      <alignment horizontal="center" vertical="center"/>
    </xf>
    <xf numFmtId="0" fontId="21" fillId="0" borderId="0" xfId="0" applyNumberFormat="1" applyFont="1" applyFill="1" applyBorder="1" applyAlignment="1" applyProtection="1">
      <alignment vertical="center"/>
    </xf>
    <xf numFmtId="4" fontId="21" fillId="0" borderId="0" xfId="0" applyNumberFormat="1" applyFont="1" applyFill="1" applyBorder="1" applyAlignment="1" applyProtection="1">
      <alignment vertical="center"/>
    </xf>
    <xf numFmtId="4" fontId="20" fillId="6" borderId="11" xfId="0" applyNumberFormat="1" applyFont="1" applyFill="1" applyBorder="1" applyAlignment="1" applyProtection="1">
      <alignment horizontal="center" vertical="center"/>
    </xf>
    <xf numFmtId="0" fontId="20" fillId="6" borderId="11" xfId="0" applyNumberFormat="1" applyFont="1" applyFill="1" applyBorder="1" applyAlignment="1" applyProtection="1">
      <alignment horizontal="center" vertical="center"/>
    </xf>
    <xf numFmtId="168" fontId="21" fillId="0" borderId="13" xfId="0" applyNumberFormat="1" applyFont="1" applyFill="1" applyBorder="1" applyAlignment="1" applyProtection="1">
      <alignment horizontal="center" vertical="center"/>
    </xf>
    <xf numFmtId="4" fontId="21" fillId="0" borderId="14" xfId="0" applyNumberFormat="1" applyFont="1" applyFill="1" applyBorder="1" applyAlignment="1" applyProtection="1">
      <alignment horizontal="center" vertical="center"/>
    </xf>
    <xf numFmtId="0" fontId="20" fillId="0" borderId="16" xfId="0" applyNumberFormat="1" applyFont="1" applyFill="1" applyBorder="1" applyAlignment="1" applyProtection="1">
      <alignment vertical="center"/>
    </xf>
    <xf numFmtId="0" fontId="20" fillId="0" borderId="17" xfId="0" applyNumberFormat="1" applyFont="1" applyFill="1" applyBorder="1" applyAlignment="1" applyProtection="1">
      <alignment vertical="center"/>
    </xf>
    <xf numFmtId="172" fontId="20" fillId="0" borderId="0" xfId="0" applyNumberFormat="1" applyFont="1" applyFill="1" applyBorder="1" applyAlignment="1" applyProtection="1">
      <alignment horizontal="center" vertical="center"/>
    </xf>
    <xf numFmtId="0" fontId="21" fillId="0" borderId="12" xfId="0" applyNumberFormat="1" applyFont="1" applyFill="1" applyBorder="1" applyAlignment="1" applyProtection="1">
      <alignment vertical="center" wrapText="1"/>
    </xf>
    <xf numFmtId="4" fontId="21" fillId="0" borderId="13" xfId="0" applyNumberFormat="1" applyFont="1" applyFill="1" applyBorder="1" applyAlignment="1" applyProtection="1">
      <alignment horizontal="center" vertical="center"/>
    </xf>
    <xf numFmtId="0" fontId="20" fillId="0" borderId="15" xfId="0" applyNumberFormat="1" applyFont="1" applyFill="1" applyBorder="1" applyAlignment="1" applyProtection="1">
      <alignment vertical="center"/>
    </xf>
    <xf numFmtId="172" fontId="20" fillId="0" borderId="11" xfId="0" applyNumberFormat="1" applyFont="1" applyFill="1" applyBorder="1" applyAlignment="1" applyProtection="1">
      <alignment horizontal="center" vertical="center"/>
    </xf>
    <xf numFmtId="0" fontId="22" fillId="0" borderId="0" xfId="0" applyNumberFormat="1" applyFont="1" applyFill="1" applyBorder="1" applyAlignment="1" applyProtection="1">
      <alignment vertical="center"/>
    </xf>
    <xf numFmtId="4" fontId="22" fillId="0" borderId="0" xfId="0" applyNumberFormat="1" applyFont="1" applyFill="1" applyBorder="1" applyAlignment="1" applyProtection="1">
      <alignment vertical="center"/>
    </xf>
    <xf numFmtId="0" fontId="23" fillId="0" borderId="0" xfId="3" applyFont="1" applyFill="1"/>
    <xf numFmtId="0" fontId="25" fillId="0" borderId="0" xfId="0" applyFont="1" applyFill="1" applyAlignment="1">
      <alignment horizontal="center" vertical="center"/>
    </xf>
    <xf numFmtId="0" fontId="25" fillId="0" borderId="0" xfId="0" applyFont="1" applyAlignment="1">
      <alignment vertical="top"/>
    </xf>
    <xf numFmtId="0" fontId="14" fillId="0" borderId="0" xfId="3" applyFont="1" applyFill="1" applyAlignment="1"/>
    <xf numFmtId="4" fontId="21" fillId="0" borderId="25" xfId="0" applyNumberFormat="1" applyFont="1" applyFill="1" applyBorder="1" applyAlignment="1" applyProtection="1">
      <alignment vertical="center"/>
    </xf>
    <xf numFmtId="4" fontId="21" fillId="0" borderId="18" xfId="0" applyNumberFormat="1" applyFont="1" applyFill="1" applyBorder="1" applyAlignment="1" applyProtection="1">
      <alignment vertical="center"/>
    </xf>
    <xf numFmtId="4" fontId="21" fillId="0" borderId="21" xfId="0" applyNumberFormat="1" applyFont="1" applyFill="1" applyBorder="1" applyAlignment="1" applyProtection="1">
      <alignment vertical="center"/>
    </xf>
    <xf numFmtId="0" fontId="5" fillId="0" borderId="0" xfId="3" applyFont="1"/>
    <xf numFmtId="0" fontId="28" fillId="0" borderId="0" xfId="3" applyFont="1"/>
    <xf numFmtId="169" fontId="28" fillId="0" borderId="0" xfId="3" applyNumberFormat="1" applyFont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164" fontId="7" fillId="0" borderId="1" xfId="1" applyFont="1" applyFill="1" applyBorder="1" applyAlignment="1">
      <alignment horizontal="left" vertical="center" wrapText="1"/>
    </xf>
    <xf numFmtId="0" fontId="7" fillId="0" borderId="0" xfId="3" applyFont="1" applyAlignment="1">
      <alignment horizontal="center"/>
    </xf>
    <xf numFmtId="0" fontId="7" fillId="0" borderId="0" xfId="3" applyFont="1"/>
    <xf numFmtId="2" fontId="7" fillId="0" borderId="0" xfId="3" applyNumberFormat="1" applyFont="1" applyAlignment="1">
      <alignment horizontal="center"/>
    </xf>
    <xf numFmtId="169" fontId="7" fillId="0" borderId="0" xfId="3" applyNumberFormat="1" applyFont="1" applyAlignment="1">
      <alignment horizontal="center"/>
    </xf>
    <xf numFmtId="0" fontId="8" fillId="0" borderId="0" xfId="0" applyNumberFormat="1" applyFont="1" applyFill="1" applyAlignment="1">
      <alignment horizontal="left" vertical="center"/>
    </xf>
    <xf numFmtId="0" fontId="8" fillId="0" borderId="0" xfId="0" quotePrefix="1" applyNumberFormat="1" applyFont="1" applyAlignment="1">
      <alignment horizontal="left" vertical="center"/>
    </xf>
    <xf numFmtId="0" fontId="8" fillId="0" borderId="0" xfId="0" quotePrefix="1" applyNumberFormat="1" applyFont="1" applyAlignment="1">
      <alignment horizontal="center" vertical="center"/>
    </xf>
    <xf numFmtId="166" fontId="8" fillId="0" borderId="0" xfId="0" applyNumberFormat="1" applyFont="1" applyAlignment="1">
      <alignment horizontal="right" vertical="center"/>
    </xf>
    <xf numFmtId="4" fontId="21" fillId="0" borderId="29" xfId="0" applyNumberFormat="1" applyFont="1" applyFill="1" applyBorder="1" applyAlignment="1" applyProtection="1">
      <alignment vertical="center"/>
    </xf>
    <xf numFmtId="0" fontId="8" fillId="0" borderId="0" xfId="0" applyFont="1" applyAlignment="1">
      <alignment horizontal="left" vertical="top" wrapText="1"/>
    </xf>
    <xf numFmtId="167" fontId="8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left" vertical="top" wrapText="1" readingOrder="1"/>
    </xf>
    <xf numFmtId="0" fontId="8" fillId="0" borderId="1" xfId="0" applyFont="1" applyBorder="1" applyAlignment="1">
      <alignment horizontal="left" vertical="top" wrapText="1"/>
    </xf>
    <xf numFmtId="167" fontId="8" fillId="0" borderId="1" xfId="0" applyNumberFormat="1" applyFont="1" applyBorder="1" applyAlignment="1">
      <alignment horizontal="right" vertical="top"/>
    </xf>
    <xf numFmtId="4" fontId="24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 readingOrder="1"/>
    </xf>
    <xf numFmtId="4" fontId="24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 wrapText="1"/>
    </xf>
    <xf numFmtId="166" fontId="7" fillId="0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 readingOrder="1"/>
    </xf>
    <xf numFmtId="168" fontId="24" fillId="0" borderId="0" xfId="0" applyNumberFormat="1" applyFont="1" applyBorder="1"/>
    <xf numFmtId="4" fontId="21" fillId="0" borderId="13" xfId="0" applyNumberFormat="1" applyFont="1" applyFill="1" applyBorder="1" applyAlignment="1" applyProtection="1">
      <alignment horizontal="right" vertical="center"/>
    </xf>
    <xf numFmtId="4" fontId="21" fillId="0" borderId="14" xfId="0" applyNumberFormat="1" applyFont="1" applyFill="1" applyBorder="1" applyAlignment="1" applyProtection="1">
      <alignment horizontal="right" vertical="center"/>
    </xf>
    <xf numFmtId="167" fontId="6" fillId="0" borderId="0" xfId="0" applyNumberFormat="1" applyFont="1" applyAlignment="1">
      <alignment vertical="top"/>
    </xf>
    <xf numFmtId="0" fontId="7" fillId="0" borderId="1" xfId="0" applyFont="1" applyBorder="1" applyAlignment="1">
      <alignment horizontal="left" vertical="top"/>
    </xf>
    <xf numFmtId="167" fontId="7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vertical="top" wrapText="1"/>
    </xf>
    <xf numFmtId="4" fontId="7" fillId="0" borderId="1" xfId="0" applyNumberFormat="1" applyFont="1" applyBorder="1" applyAlignment="1">
      <alignment horizontal="left" vertical="top"/>
    </xf>
    <xf numFmtId="4" fontId="7" fillId="0" borderId="1" xfId="0" applyNumberFormat="1" applyFont="1" applyBorder="1" applyAlignment="1">
      <alignment vertical="top"/>
    </xf>
    <xf numFmtId="4" fontId="7" fillId="0" borderId="1" xfId="0" applyNumberFormat="1" applyFont="1" applyBorder="1" applyAlignment="1">
      <alignment vertical="top" wrapText="1" readingOrder="1"/>
    </xf>
    <xf numFmtId="4" fontId="7" fillId="0" borderId="1" xfId="0" applyNumberFormat="1" applyFont="1" applyBorder="1" applyAlignment="1">
      <alignment horizontal="left" vertical="top" wrapText="1"/>
    </xf>
    <xf numFmtId="4" fontId="7" fillId="0" borderId="1" xfId="0" applyNumberFormat="1" applyFont="1" applyFill="1" applyBorder="1" applyAlignment="1">
      <alignment horizontal="right" vertical="center" wrapText="1"/>
    </xf>
    <xf numFmtId="0" fontId="31" fillId="0" borderId="1" xfId="0" applyNumberFormat="1" applyFont="1" applyFill="1" applyBorder="1" applyAlignment="1">
      <alignment horizontal="center" vertical="center" wrapText="1"/>
    </xf>
    <xf numFmtId="0" fontId="31" fillId="2" borderId="1" xfId="0" applyNumberFormat="1" applyFont="1" applyFill="1" applyBorder="1" applyAlignment="1">
      <alignment horizontal="center" vertical="center" wrapText="1"/>
    </xf>
    <xf numFmtId="165" fontId="31" fillId="2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top" wrapText="1" readingOrder="1"/>
    </xf>
    <xf numFmtId="4" fontId="7" fillId="0" borderId="1" xfId="0" applyNumberFormat="1" applyFont="1" applyBorder="1" applyAlignment="1">
      <alignment horizontal="right" vertical="center"/>
    </xf>
    <xf numFmtId="166" fontId="7" fillId="5" borderId="1" xfId="0" applyNumberFormat="1" applyFont="1" applyFill="1" applyBorder="1" applyAlignment="1">
      <alignment horizontal="right" vertical="center"/>
    </xf>
    <xf numFmtId="0" fontId="32" fillId="0" borderId="0" xfId="0" applyNumberFormat="1" applyFont="1" applyFill="1" applyAlignment="1">
      <alignment horizontal="left" vertical="center"/>
    </xf>
    <xf numFmtId="0" fontId="32" fillId="0" borderId="0" xfId="0" quotePrefix="1" applyNumberFormat="1" applyFont="1" applyAlignment="1">
      <alignment horizontal="left" vertical="center"/>
    </xf>
    <xf numFmtId="0" fontId="32" fillId="0" borderId="0" xfId="0" quotePrefix="1" applyNumberFormat="1" applyFont="1" applyAlignment="1">
      <alignment horizontal="center" vertical="center"/>
    </xf>
    <xf numFmtId="166" fontId="32" fillId="0" borderId="0" xfId="0" applyNumberFormat="1" applyFont="1" applyAlignment="1">
      <alignment horizontal="right" vertical="center"/>
    </xf>
    <xf numFmtId="0" fontId="31" fillId="0" borderId="0" xfId="3" applyFont="1" applyFill="1" applyAlignment="1">
      <alignment vertical="center"/>
    </xf>
    <xf numFmtId="166" fontId="33" fillId="0" borderId="0" xfId="0" applyNumberFormat="1" applyFont="1" applyAlignment="1">
      <alignment horizontal="right" vertical="center"/>
    </xf>
    <xf numFmtId="0" fontId="7" fillId="0" borderId="0" xfId="3" applyFont="1" applyFill="1" applyAlignment="1">
      <alignment vertical="center"/>
    </xf>
    <xf numFmtId="0" fontId="28" fillId="0" borderId="0" xfId="3" applyFont="1" applyFill="1" applyAlignment="1">
      <alignment vertical="center"/>
    </xf>
    <xf numFmtId="0" fontId="7" fillId="0" borderId="1" xfId="0" quotePrefix="1" applyNumberFormat="1" applyFont="1" applyBorder="1" applyAlignment="1">
      <alignment horizontal="left"/>
    </xf>
    <xf numFmtId="165" fontId="7" fillId="0" borderId="1" xfId="0" applyNumberFormat="1" applyFont="1" applyBorder="1" applyAlignment="1">
      <alignment horizontal="right"/>
    </xf>
    <xf numFmtId="165" fontId="7" fillId="3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7" fillId="0" borderId="1" xfId="0" quotePrefix="1" applyNumberFormat="1" applyFont="1" applyFill="1" applyBorder="1" applyAlignment="1">
      <alignment horizontal="left"/>
    </xf>
    <xf numFmtId="165" fontId="7" fillId="0" borderId="1" xfId="0" applyNumberFormat="1" applyFont="1" applyFill="1" applyBorder="1" applyAlignment="1">
      <alignment horizontal="right"/>
    </xf>
    <xf numFmtId="0" fontId="7" fillId="0" borderId="0" xfId="0" applyNumberFormat="1" applyFont="1" applyBorder="1" applyAlignment="1">
      <alignment horizontal="left" vertical="center"/>
    </xf>
    <xf numFmtId="0" fontId="7" fillId="0" borderId="0" xfId="0" quotePrefix="1" applyNumberFormat="1" applyFont="1" applyBorder="1" applyAlignment="1">
      <alignment horizontal="left" vertical="center"/>
    </xf>
    <xf numFmtId="166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166" fontId="31" fillId="4" borderId="1" xfId="0" applyNumberFormat="1" applyFont="1" applyFill="1" applyBorder="1" applyAlignment="1">
      <alignment horizontal="right" vertical="center"/>
    </xf>
    <xf numFmtId="0" fontId="7" fillId="0" borderId="4" xfId="0" applyNumberFormat="1" applyFont="1" applyBorder="1" applyAlignment="1">
      <alignment horizontal="right" vertical="center"/>
    </xf>
    <xf numFmtId="0" fontId="7" fillId="0" borderId="5" xfId="0" applyNumberFormat="1" applyFont="1" applyBorder="1" applyAlignment="1">
      <alignment horizontal="right" vertical="center"/>
    </xf>
    <xf numFmtId="0" fontId="7" fillId="0" borderId="6" xfId="0" applyNumberFormat="1" applyFont="1" applyBorder="1" applyAlignment="1">
      <alignment horizontal="right" vertical="center"/>
    </xf>
    <xf numFmtId="165" fontId="31" fillId="2" borderId="3" xfId="0" applyNumberFormat="1" applyFont="1" applyFill="1" applyBorder="1" applyAlignment="1">
      <alignment horizontal="center" vertical="center" wrapText="1"/>
    </xf>
    <xf numFmtId="0" fontId="20" fillId="0" borderId="30" xfId="0" applyNumberFormat="1" applyFont="1" applyFill="1" applyBorder="1" applyAlignment="1" applyProtection="1">
      <alignment vertical="center"/>
    </xf>
    <xf numFmtId="4" fontId="20" fillId="6" borderId="11" xfId="0" applyNumberFormat="1" applyFont="1" applyFill="1" applyBorder="1" applyAlignment="1" applyProtection="1">
      <alignment vertical="center"/>
    </xf>
    <xf numFmtId="4" fontId="20" fillId="0" borderId="16" xfId="0" applyNumberFormat="1" applyFont="1" applyFill="1" applyBorder="1" applyAlignment="1" applyProtection="1">
      <alignment vertical="center"/>
    </xf>
    <xf numFmtId="4" fontId="20" fillId="0" borderId="17" xfId="0" applyNumberFormat="1" applyFont="1" applyFill="1" applyBorder="1" applyAlignment="1" applyProtection="1">
      <alignment vertical="center"/>
    </xf>
    <xf numFmtId="4" fontId="20" fillId="0" borderId="0" xfId="0" applyNumberFormat="1" applyFont="1" applyFill="1" applyBorder="1" applyAlignment="1" applyProtection="1">
      <alignment vertical="center"/>
    </xf>
    <xf numFmtId="4" fontId="20" fillId="0" borderId="0" xfId="0" applyNumberFormat="1" applyFont="1" applyFill="1" applyBorder="1" applyAlignment="1" applyProtection="1">
      <alignment horizontal="center" vertical="center"/>
    </xf>
    <xf numFmtId="4" fontId="20" fillId="0" borderId="30" xfId="0" applyNumberFormat="1" applyFont="1" applyFill="1" applyBorder="1" applyAlignment="1" applyProtection="1">
      <alignment vertical="center"/>
    </xf>
    <xf numFmtId="4" fontId="20" fillId="0" borderId="16" xfId="0" applyNumberFormat="1" applyFont="1" applyFill="1" applyBorder="1" applyAlignment="1" applyProtection="1">
      <alignment horizontal="right" vertical="center"/>
    </xf>
    <xf numFmtId="4" fontId="20" fillId="0" borderId="17" xfId="0" applyNumberFormat="1" applyFont="1" applyFill="1" applyBorder="1" applyAlignment="1" applyProtection="1">
      <alignment horizontal="right" vertical="center"/>
    </xf>
    <xf numFmtId="4" fontId="20" fillId="0" borderId="0" xfId="0" applyNumberFormat="1" applyFont="1" applyFill="1" applyBorder="1" applyAlignment="1" applyProtection="1">
      <alignment horizontal="left" vertical="center"/>
    </xf>
    <xf numFmtId="4" fontId="21" fillId="0" borderId="12" xfId="0" applyNumberFormat="1" applyFont="1" applyFill="1" applyBorder="1" applyAlignment="1" applyProtection="1">
      <alignment vertical="center" wrapText="1"/>
    </xf>
    <xf numFmtId="4" fontId="20" fillId="0" borderId="15" xfId="0" applyNumberFormat="1" applyFont="1" applyFill="1" applyBorder="1" applyAlignment="1" applyProtection="1">
      <alignment vertical="center"/>
    </xf>
    <xf numFmtId="4" fontId="20" fillId="0" borderId="30" xfId="0" applyNumberFormat="1" applyFont="1" applyFill="1" applyBorder="1" applyAlignment="1" applyProtection="1">
      <alignment horizontal="right" vertical="center"/>
    </xf>
    <xf numFmtId="4" fontId="20" fillId="0" borderId="11" xfId="0" applyNumberFormat="1" applyFont="1" applyFill="1" applyBorder="1" applyAlignment="1" applyProtection="1">
      <alignment horizontal="right" vertical="center"/>
    </xf>
    <xf numFmtId="0" fontId="21" fillId="0" borderId="19" xfId="3" applyFont="1" applyFill="1" applyBorder="1" applyAlignment="1">
      <alignment vertical="center"/>
    </xf>
    <xf numFmtId="0" fontId="21" fillId="0" borderId="20" xfId="3" applyFont="1" applyFill="1" applyBorder="1" applyAlignment="1">
      <alignment vertical="center"/>
    </xf>
    <xf numFmtId="168" fontId="21" fillId="0" borderId="21" xfId="3" applyNumberFormat="1" applyFont="1" applyFill="1" applyBorder="1" applyAlignment="1">
      <alignment horizontal="right" vertical="center"/>
    </xf>
    <xf numFmtId="4" fontId="20" fillId="0" borderId="11" xfId="0" applyNumberFormat="1" applyFont="1" applyFill="1" applyBorder="1" applyAlignment="1" applyProtection="1">
      <alignment horizontal="center" vertical="center"/>
    </xf>
    <xf numFmtId="172" fontId="20" fillId="6" borderId="11" xfId="0" applyNumberFormat="1" applyFont="1" applyFill="1" applyBorder="1" applyAlignment="1" applyProtection="1">
      <alignment vertical="center"/>
    </xf>
    <xf numFmtId="4" fontId="21" fillId="0" borderId="19" xfId="3" applyNumberFormat="1" applyFont="1" applyFill="1" applyBorder="1" applyAlignment="1">
      <alignment vertical="center"/>
    </xf>
    <xf numFmtId="4" fontId="21" fillId="0" borderId="20" xfId="3" applyNumberFormat="1" applyFont="1" applyFill="1" applyBorder="1" applyAlignment="1">
      <alignment vertical="center"/>
    </xf>
    <xf numFmtId="4" fontId="21" fillId="0" borderId="21" xfId="3" applyNumberFormat="1" applyFont="1" applyFill="1" applyBorder="1" applyAlignment="1">
      <alignment horizontal="right" vertical="center"/>
    </xf>
    <xf numFmtId="4" fontId="17" fillId="6" borderId="11" xfId="3" quotePrefix="1" applyNumberFormat="1" applyFont="1" applyFill="1" applyBorder="1" applyAlignment="1">
      <alignment horizontal="center" vertical="center"/>
    </xf>
    <xf numFmtId="4" fontId="17" fillId="6" borderId="11" xfId="3" applyNumberFormat="1" applyFont="1" applyFill="1" applyBorder="1" applyAlignment="1">
      <alignment horizontal="left" vertical="center"/>
    </xf>
    <xf numFmtId="4" fontId="17" fillId="6" borderId="11" xfId="3" applyNumberFormat="1" applyFont="1" applyFill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11" fillId="0" borderId="0" xfId="3" applyFont="1" applyAlignment="1">
      <alignment vertical="center"/>
    </xf>
    <xf numFmtId="0" fontId="21" fillId="0" borderId="26" xfId="0" applyFont="1" applyBorder="1" applyAlignment="1">
      <alignment vertical="center" wrapText="1"/>
    </xf>
    <xf numFmtId="168" fontId="21" fillId="0" borderId="25" xfId="0" applyNumberFormat="1" applyFont="1" applyBorder="1" applyAlignment="1">
      <alignment vertical="center"/>
    </xf>
    <xf numFmtId="0" fontId="21" fillId="0" borderId="28" xfId="0" applyFont="1" applyBorder="1" applyAlignment="1">
      <alignment vertical="center" wrapText="1"/>
    </xf>
    <xf numFmtId="168" fontId="21" fillId="0" borderId="18" xfId="0" applyNumberFormat="1" applyFont="1" applyBorder="1" applyAlignment="1">
      <alignment vertical="center"/>
    </xf>
    <xf numFmtId="4" fontId="17" fillId="0" borderId="7" xfId="3" applyNumberFormat="1" applyFont="1" applyFill="1" applyBorder="1" applyAlignment="1">
      <alignment horizontal="left" vertical="center"/>
    </xf>
    <xf numFmtId="4" fontId="17" fillId="0" borderId="16" xfId="3" applyNumberFormat="1" applyFont="1" applyFill="1" applyBorder="1" applyAlignment="1">
      <alignment horizontal="left" vertical="center"/>
    </xf>
    <xf numFmtId="168" fontId="11" fillId="0" borderId="9" xfId="2" applyNumberFormat="1" applyFont="1" applyFill="1" applyBorder="1" applyAlignment="1">
      <alignment horizontal="right" vertical="center"/>
    </xf>
    <xf numFmtId="171" fontId="11" fillId="0" borderId="0" xfId="3" applyNumberFormat="1" applyFont="1" applyFill="1" applyAlignment="1" applyProtection="1">
      <alignment vertical="center"/>
      <protection hidden="1"/>
    </xf>
    <xf numFmtId="4" fontId="11" fillId="0" borderId="0" xfId="3" applyNumberFormat="1" applyFont="1" applyFill="1" applyAlignment="1">
      <alignment vertical="center"/>
    </xf>
    <xf numFmtId="4" fontId="11" fillId="0" borderId="0" xfId="3" applyNumberFormat="1" applyFont="1" applyFill="1" applyAlignment="1">
      <alignment horizontal="center" vertical="center"/>
    </xf>
    <xf numFmtId="4" fontId="26" fillId="0" borderId="0" xfId="0" applyNumberFormat="1" applyFont="1" applyAlignment="1">
      <alignment vertical="center"/>
    </xf>
    <xf numFmtId="4" fontId="17" fillId="0" borderId="10" xfId="3" applyNumberFormat="1" applyFont="1" applyFill="1" applyBorder="1" applyAlignment="1">
      <alignment vertical="center"/>
    </xf>
    <xf numFmtId="4" fontId="11" fillId="0" borderId="5" xfId="3" applyNumberFormat="1" applyFont="1" applyFill="1" applyBorder="1" applyAlignment="1">
      <alignment vertical="center"/>
    </xf>
    <xf numFmtId="0" fontId="35" fillId="0" borderId="4" xfId="0" quotePrefix="1" applyNumberFormat="1" applyFont="1" applyBorder="1" applyAlignment="1">
      <alignment horizontal="left" vertical="center"/>
    </xf>
    <xf numFmtId="4" fontId="11" fillId="0" borderId="6" xfId="3" applyNumberFormat="1" applyFont="1" applyFill="1" applyBorder="1" applyAlignment="1">
      <alignment vertical="center"/>
    </xf>
    <xf numFmtId="166" fontId="11" fillId="0" borderId="1" xfId="0" applyNumberFormat="1" applyFont="1" applyBorder="1" applyAlignment="1">
      <alignment horizontal="right" vertical="center"/>
    </xf>
    <xf numFmtId="166" fontId="26" fillId="0" borderId="1" xfId="0" applyNumberFormat="1" applyFont="1" applyBorder="1" applyAlignment="1">
      <alignment vertical="center"/>
    </xf>
    <xf numFmtId="166" fontId="11" fillId="0" borderId="1" xfId="3" applyNumberFormat="1" applyFont="1" applyFill="1" applyBorder="1" applyAlignment="1">
      <alignment vertical="center"/>
    </xf>
    <xf numFmtId="166" fontId="11" fillId="0" borderId="18" xfId="3" applyNumberFormat="1" applyFont="1" applyFill="1" applyBorder="1" applyAlignment="1">
      <alignment vertical="center"/>
    </xf>
    <xf numFmtId="4" fontId="11" fillId="0" borderId="23" xfId="3" applyNumberFormat="1" applyFont="1" applyFill="1" applyBorder="1" applyAlignment="1">
      <alignment horizontal="right" vertical="center"/>
    </xf>
    <xf numFmtId="4" fontId="11" fillId="0" borderId="24" xfId="3" applyNumberFormat="1" applyFont="1" applyFill="1" applyBorder="1" applyAlignment="1">
      <alignment vertical="center"/>
    </xf>
    <xf numFmtId="4" fontId="11" fillId="0" borderId="22" xfId="3" applyNumberFormat="1" applyFont="1" applyFill="1" applyBorder="1" applyAlignment="1">
      <alignment vertical="center"/>
    </xf>
    <xf numFmtId="4" fontId="11" fillId="0" borderId="20" xfId="3" applyNumberFormat="1" applyFont="1" applyFill="1" applyBorder="1" applyAlignment="1">
      <alignment vertical="center"/>
    </xf>
    <xf numFmtId="4" fontId="11" fillId="0" borderId="21" xfId="3" applyNumberFormat="1" applyFont="1" applyFill="1" applyBorder="1" applyAlignment="1">
      <alignment vertical="center"/>
    </xf>
    <xf numFmtId="165" fontId="35" fillId="0" borderId="1" xfId="0" applyNumberFormat="1" applyFont="1" applyBorder="1" applyAlignment="1">
      <alignment horizontal="right" vertical="center"/>
    </xf>
    <xf numFmtId="168" fontId="26" fillId="0" borderId="1" xfId="0" applyNumberFormat="1" applyFont="1" applyBorder="1" applyAlignment="1">
      <alignment vertical="center"/>
    </xf>
    <xf numFmtId="4" fontId="11" fillId="0" borderId="1" xfId="3" applyNumberFormat="1" applyFont="1" applyFill="1" applyBorder="1" applyAlignment="1">
      <alignment vertical="center"/>
    </xf>
    <xf numFmtId="4" fontId="11" fillId="0" borderId="18" xfId="3" applyNumberFormat="1" applyFont="1" applyFill="1" applyBorder="1" applyAlignment="1">
      <alignment vertical="center"/>
    </xf>
    <xf numFmtId="4" fontId="11" fillId="0" borderId="4" xfId="3" applyNumberFormat="1" applyFont="1" applyFill="1" applyBorder="1" applyAlignment="1">
      <alignment horizontal="left" vertical="center"/>
    </xf>
    <xf numFmtId="4" fontId="11" fillId="0" borderId="6" xfId="3" applyNumberFormat="1" applyFont="1" applyFill="1" applyBorder="1" applyAlignment="1">
      <alignment horizontal="left" vertical="center"/>
    </xf>
    <xf numFmtId="0" fontId="25" fillId="0" borderId="0" xfId="0" applyFont="1" applyAlignment="1">
      <alignment vertical="center"/>
    </xf>
    <xf numFmtId="4" fontId="21" fillId="0" borderId="26" xfId="0" applyNumberFormat="1" applyFont="1" applyBorder="1" applyAlignment="1">
      <alignment vertical="center" wrapText="1"/>
    </xf>
    <xf numFmtId="4" fontId="21" fillId="0" borderId="25" xfId="0" applyNumberFormat="1" applyFont="1" applyBorder="1" applyAlignment="1">
      <alignment horizontal="right" vertical="center"/>
    </xf>
    <xf numFmtId="4" fontId="11" fillId="0" borderId="0" xfId="3" applyNumberFormat="1" applyFont="1" applyAlignment="1">
      <alignment vertical="center"/>
    </xf>
    <xf numFmtId="4" fontId="21" fillId="0" borderId="28" xfId="0" applyNumberFormat="1" applyFont="1" applyBorder="1" applyAlignment="1">
      <alignment vertical="center" wrapText="1"/>
    </xf>
    <xf numFmtId="4" fontId="21" fillId="0" borderId="18" xfId="0" applyNumberFormat="1" applyFont="1" applyBorder="1" applyAlignment="1">
      <alignment horizontal="right" vertical="center"/>
    </xf>
    <xf numFmtId="4" fontId="17" fillId="0" borderId="31" xfId="3" applyNumberFormat="1" applyFont="1" applyFill="1" applyBorder="1" applyAlignment="1">
      <alignment horizontal="left" vertical="center"/>
    </xf>
    <xf numFmtId="4" fontId="11" fillId="0" borderId="17" xfId="2" applyNumberFormat="1" applyFont="1" applyFill="1" applyBorder="1" applyAlignment="1">
      <alignment horizontal="right" vertical="center"/>
    </xf>
    <xf numFmtId="4" fontId="11" fillId="0" borderId="0" xfId="3" applyNumberFormat="1" applyFont="1" applyFill="1" applyAlignment="1" applyProtection="1">
      <alignment vertical="center"/>
      <protection hidden="1"/>
    </xf>
    <xf numFmtId="4" fontId="21" fillId="0" borderId="4" xfId="0" applyNumberFormat="1" applyFont="1" applyBorder="1" applyAlignment="1">
      <alignment horizontal="left" vertical="center" wrapText="1"/>
    </xf>
    <xf numFmtId="4" fontId="21" fillId="0" borderId="5" xfId="0" applyNumberFormat="1" applyFont="1" applyBorder="1" applyAlignment="1">
      <alignment horizontal="left" vertical="center"/>
    </xf>
    <xf numFmtId="4" fontId="21" fillId="0" borderId="6" xfId="0" applyNumberFormat="1" applyFont="1" applyBorder="1" applyAlignment="1">
      <alignment horizontal="right" vertical="center"/>
    </xf>
    <xf numFmtId="4" fontId="21" fillId="0" borderId="1" xfId="0" applyNumberFormat="1" applyFont="1" applyBorder="1" applyAlignment="1">
      <alignment horizontal="right" vertical="center"/>
    </xf>
    <xf numFmtId="4" fontId="26" fillId="0" borderId="1" xfId="0" applyNumberFormat="1" applyFont="1" applyBorder="1" applyAlignment="1">
      <alignment vertical="center"/>
    </xf>
    <xf numFmtId="4" fontId="21" fillId="0" borderId="27" xfId="0" applyNumberFormat="1" applyFont="1" applyBorder="1" applyAlignment="1">
      <alignment horizontal="center" vertical="center"/>
    </xf>
    <xf numFmtId="4" fontId="21" fillId="0" borderId="1" xfId="0" applyNumberFormat="1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172" fontId="31" fillId="4" borderId="1" xfId="0" applyNumberFormat="1" applyFont="1" applyFill="1" applyBorder="1" applyAlignment="1">
      <alignment horizontal="right" vertical="center"/>
    </xf>
    <xf numFmtId="164" fontId="7" fillId="0" borderId="1" xfId="1" applyFont="1" applyBorder="1" applyAlignment="1">
      <alignment vertical="top"/>
    </xf>
    <xf numFmtId="164" fontId="7" fillId="0" borderId="1" xfId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top"/>
    </xf>
    <xf numFmtId="4" fontId="30" fillId="0" borderId="0" xfId="0" applyNumberFormat="1" applyFont="1" applyFill="1" applyAlignment="1">
      <alignment horizontal="center" vertical="center"/>
    </xf>
    <xf numFmtId="0" fontId="31" fillId="4" borderId="1" xfId="0" applyNumberFormat="1" applyFont="1" applyFill="1" applyBorder="1" applyAlignment="1">
      <alignment horizontal="center" vertical="center" wrapText="1"/>
    </xf>
    <xf numFmtId="165" fontId="31" fillId="4" borderId="1" xfId="0" applyNumberFormat="1" applyFont="1" applyFill="1" applyBorder="1" applyAlignment="1">
      <alignment horizontal="center" vertical="center" wrapText="1"/>
    </xf>
    <xf numFmtId="0" fontId="7" fillId="0" borderId="1" xfId="0" quotePrefix="1" applyNumberFormat="1" applyFont="1" applyFill="1" applyBorder="1" applyAlignment="1">
      <alignment horizontal="center"/>
    </xf>
    <xf numFmtId="166" fontId="7" fillId="0" borderId="1" xfId="0" applyNumberFormat="1" applyFont="1" applyFill="1" applyBorder="1" applyAlignment="1">
      <alignment horizontal="center" vertical="center"/>
    </xf>
    <xf numFmtId="168" fontId="7" fillId="0" borderId="1" xfId="0" applyNumberFormat="1" applyFont="1" applyBorder="1" applyAlignment="1">
      <alignment vertical="top"/>
    </xf>
    <xf numFmtId="168" fontId="7" fillId="0" borderId="1" xfId="0" applyNumberFormat="1" applyFont="1" applyFill="1" applyBorder="1" applyAlignment="1">
      <alignment horizontal="right" vertical="center" wrapText="1"/>
    </xf>
    <xf numFmtId="166" fontId="31" fillId="5" borderId="1" xfId="0" applyNumberFormat="1" applyFont="1" applyFill="1" applyBorder="1" applyAlignment="1">
      <alignment horizontal="right" vertical="center"/>
    </xf>
    <xf numFmtId="174" fontId="7" fillId="0" borderId="1" xfId="0" applyNumberFormat="1" applyFont="1" applyBorder="1" applyAlignment="1">
      <alignment horizontal="right"/>
    </xf>
    <xf numFmtId="174" fontId="7" fillId="0" borderId="1" xfId="0" applyNumberFormat="1" applyFont="1" applyFill="1" applyBorder="1" applyAlignment="1">
      <alignment horizontal="center" vertical="center" wrapText="1"/>
    </xf>
    <xf numFmtId="174" fontId="7" fillId="0" borderId="1" xfId="0" applyNumberFormat="1" applyFont="1" applyFill="1" applyBorder="1" applyAlignment="1">
      <alignment horizontal="right"/>
    </xf>
    <xf numFmtId="0" fontId="13" fillId="0" borderId="0" xfId="0" applyFont="1" applyAlignment="1">
      <alignment horizontal="center" vertical="center"/>
    </xf>
    <xf numFmtId="0" fontId="8" fillId="0" borderId="1" xfId="0" applyNumberFormat="1" applyFont="1" applyBorder="1" applyAlignment="1">
      <alignment horizontal="left" vertical="center"/>
    </xf>
    <xf numFmtId="0" fontId="8" fillId="0" borderId="1" xfId="0" quotePrefix="1" applyNumberFormat="1" applyFont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31" fillId="0" borderId="4" xfId="0" applyNumberFormat="1" applyFont="1" applyBorder="1" applyAlignment="1">
      <alignment horizontal="left" vertical="center"/>
    </xf>
    <xf numFmtId="0" fontId="31" fillId="0" borderId="5" xfId="0" applyNumberFormat="1" applyFont="1" applyBorder="1" applyAlignment="1">
      <alignment horizontal="left" vertical="center"/>
    </xf>
    <xf numFmtId="0" fontId="31" fillId="0" borderId="6" xfId="0" applyNumberFormat="1" applyFont="1" applyBorder="1" applyAlignment="1">
      <alignment horizontal="left" vertical="center"/>
    </xf>
    <xf numFmtId="0" fontId="7" fillId="0" borderId="4" xfId="0" applyNumberFormat="1" applyFont="1" applyBorder="1" applyAlignment="1">
      <alignment horizontal="right" vertical="center"/>
    </xf>
    <xf numFmtId="0" fontId="7" fillId="0" borderId="5" xfId="0" applyNumberFormat="1" applyFont="1" applyBorder="1" applyAlignment="1">
      <alignment horizontal="right" vertical="center"/>
    </xf>
    <xf numFmtId="0" fontId="7" fillId="0" borderId="6" xfId="0" applyNumberFormat="1" applyFont="1" applyBorder="1" applyAlignment="1">
      <alignment horizontal="right" vertical="center"/>
    </xf>
    <xf numFmtId="0" fontId="7" fillId="0" borderId="4" xfId="0" applyNumberFormat="1" applyFont="1" applyBorder="1" applyAlignment="1">
      <alignment horizontal="left" vertical="center"/>
    </xf>
    <xf numFmtId="0" fontId="7" fillId="0" borderId="5" xfId="0" applyNumberFormat="1" applyFont="1" applyBorder="1" applyAlignment="1">
      <alignment horizontal="left" vertical="center"/>
    </xf>
    <xf numFmtId="0" fontId="7" fillId="0" borderId="6" xfId="0" applyNumberFormat="1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4" fontId="20" fillId="6" borderId="7" xfId="0" applyNumberFormat="1" applyFont="1" applyFill="1" applyBorder="1" applyAlignment="1" applyProtection="1">
      <alignment horizontal="center" vertical="center" wrapText="1"/>
    </xf>
    <xf numFmtId="4" fontId="20" fillId="6" borderId="8" xfId="0" applyNumberFormat="1" applyFont="1" applyFill="1" applyBorder="1" applyAlignment="1" applyProtection="1">
      <alignment horizontal="center" vertical="center" wrapText="1"/>
    </xf>
    <xf numFmtId="4" fontId="20" fillId="6" borderId="9" xfId="0" applyNumberFormat="1" applyFont="1" applyFill="1" applyBorder="1" applyAlignment="1" applyProtection="1">
      <alignment horizontal="center" vertical="center" wrapText="1"/>
    </xf>
    <xf numFmtId="4" fontId="21" fillId="0" borderId="7" xfId="0" applyNumberFormat="1" applyFont="1" applyFill="1" applyBorder="1" applyAlignment="1" applyProtection="1">
      <alignment horizontal="left" vertical="center" wrapText="1"/>
    </xf>
    <xf numFmtId="4" fontId="21" fillId="0" borderId="8" xfId="0" applyNumberFormat="1" applyFont="1" applyFill="1" applyBorder="1" applyAlignment="1" applyProtection="1">
      <alignment horizontal="left" vertical="center" wrapText="1"/>
    </xf>
    <xf numFmtId="4" fontId="21" fillId="0" borderId="15" xfId="0" applyNumberFormat="1" applyFont="1" applyFill="1" applyBorder="1" applyAlignment="1" applyProtection="1">
      <alignment horizontal="left" vertical="center" wrapText="1"/>
    </xf>
    <xf numFmtId="4" fontId="20" fillId="0" borderId="7" xfId="0" applyNumberFormat="1" applyFont="1" applyFill="1" applyBorder="1" applyAlignment="1" applyProtection="1">
      <alignment horizontal="left" vertical="center"/>
    </xf>
    <xf numFmtId="4" fontId="20" fillId="0" borderId="8" xfId="0" applyNumberFormat="1" applyFont="1" applyFill="1" applyBorder="1" applyAlignment="1" applyProtection="1">
      <alignment horizontal="left" vertical="center"/>
    </xf>
    <xf numFmtId="4" fontId="20" fillId="0" borderId="15" xfId="0" applyNumberFormat="1" applyFont="1" applyFill="1" applyBorder="1" applyAlignment="1" applyProtection="1">
      <alignment horizontal="left" vertical="center"/>
    </xf>
    <xf numFmtId="4" fontId="20" fillId="6" borderId="7" xfId="0" applyNumberFormat="1" applyFont="1" applyFill="1" applyBorder="1" applyAlignment="1" applyProtection="1">
      <alignment horizontal="center" vertical="center"/>
    </xf>
    <xf numFmtId="4" fontId="20" fillId="6" borderId="9" xfId="0" applyNumberFormat="1" applyFont="1" applyFill="1" applyBorder="1" applyAlignment="1" applyProtection="1">
      <alignment horizontal="center" vertical="center"/>
    </xf>
    <xf numFmtId="0" fontId="20" fillId="6" borderId="7" xfId="0" applyNumberFormat="1" applyFont="1" applyFill="1" applyBorder="1" applyAlignment="1" applyProtection="1">
      <alignment horizontal="center" vertical="center"/>
    </xf>
    <xf numFmtId="0" fontId="20" fillId="6" borderId="9" xfId="0" applyNumberFormat="1" applyFont="1" applyFill="1" applyBorder="1" applyAlignment="1" applyProtection="1">
      <alignment horizontal="center" vertical="center"/>
    </xf>
    <xf numFmtId="0" fontId="20" fillId="0" borderId="7" xfId="0" applyNumberFormat="1" applyFont="1" applyFill="1" applyBorder="1" applyAlignment="1" applyProtection="1">
      <alignment horizontal="left" vertical="center"/>
    </xf>
    <xf numFmtId="0" fontId="20" fillId="0" borderId="8" xfId="0" applyNumberFormat="1" applyFont="1" applyFill="1" applyBorder="1" applyAlignment="1" applyProtection="1">
      <alignment horizontal="left" vertical="center"/>
    </xf>
    <xf numFmtId="0" fontId="20" fillId="6" borderId="7" xfId="0" applyNumberFormat="1" applyFont="1" applyFill="1" applyBorder="1" applyAlignment="1" applyProtection="1">
      <alignment horizontal="center" vertical="center" wrapText="1"/>
    </xf>
    <xf numFmtId="0" fontId="20" fillId="6" borderId="8" xfId="0" applyNumberFormat="1" applyFont="1" applyFill="1" applyBorder="1" applyAlignment="1" applyProtection="1">
      <alignment horizontal="center" vertical="center" wrapText="1"/>
    </xf>
    <xf numFmtId="0" fontId="20" fillId="6" borderId="9" xfId="0" applyNumberFormat="1" applyFont="1" applyFill="1" applyBorder="1" applyAlignment="1" applyProtection="1">
      <alignment horizontal="center" vertical="center" wrapText="1"/>
    </xf>
    <xf numFmtId="0" fontId="20" fillId="0" borderId="15" xfId="0" applyNumberFormat="1" applyFont="1" applyFill="1" applyBorder="1" applyAlignment="1" applyProtection="1">
      <alignment horizontal="left" vertical="center"/>
    </xf>
    <xf numFmtId="0" fontId="21" fillId="0" borderId="7" xfId="0" applyNumberFormat="1" applyFont="1" applyFill="1" applyBorder="1" applyAlignment="1" applyProtection="1">
      <alignment horizontal="left" vertical="center" wrapText="1"/>
    </xf>
    <xf numFmtId="0" fontId="21" fillId="0" borderId="8" xfId="0" applyNumberFormat="1" applyFont="1" applyFill="1" applyBorder="1" applyAlignment="1" applyProtection="1">
      <alignment horizontal="left" vertical="center" wrapText="1"/>
    </xf>
    <xf numFmtId="0" fontId="21" fillId="0" borderId="15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Border="1" applyAlignment="1">
      <alignment horizontal="left" vertical="center"/>
    </xf>
    <xf numFmtId="0" fontId="7" fillId="0" borderId="1" xfId="0" quotePrefix="1" applyNumberFormat="1" applyFont="1" applyBorder="1" applyAlignment="1">
      <alignment horizontal="left" vertical="center"/>
    </xf>
    <xf numFmtId="0" fontId="31" fillId="0" borderId="1" xfId="0" applyNumberFormat="1" applyFont="1" applyBorder="1" applyAlignment="1">
      <alignment horizontal="left" vertical="center"/>
    </xf>
    <xf numFmtId="0" fontId="31" fillId="0" borderId="1" xfId="0" quotePrefix="1" applyNumberFormat="1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6" fillId="0" borderId="0" xfId="0" applyFont="1" applyFill="1" applyAlignment="1">
      <alignment horizontal="center" vertical="center"/>
    </xf>
    <xf numFmtId="0" fontId="37" fillId="0" borderId="0" xfId="0" applyFont="1" applyFill="1" applyAlignment="1">
      <alignment horizontal="center" vertical="center" wrapText="1"/>
    </xf>
    <xf numFmtId="0" fontId="37" fillId="0" borderId="0" xfId="0" applyFont="1" applyFill="1" applyAlignment="1">
      <alignment vertical="center" wrapText="1"/>
    </xf>
    <xf numFmtId="0" fontId="38" fillId="0" borderId="0" xfId="0" applyFont="1" applyAlignment="1">
      <alignment horizontal="center" vertical="center"/>
    </xf>
  </cellXfs>
  <cellStyles count="6">
    <cellStyle name="Euro" xfId="4"/>
    <cellStyle name="Millares" xfId="1" builtinId="3"/>
    <cellStyle name="Millares [0] 2" xfId="2"/>
    <cellStyle name="Normal" xfId="0" builtinId="0"/>
    <cellStyle name="Normal 2" xfId="5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lando/Desktop/AYARA%20OKOK/INSUMOSIETAPA/precioparticularinsumotipovtipo2o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lando/Desktop/AYARA%20OKOK/INSUMOSIETAPA/precioparticularinsumotipovtipo2oko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lando/Desktop/AYARA%20OKOK/precioparticularinsumotipovtipo2alcant.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lando/Desktop/AYARA%20OKOK/precioparticularinsumotipovtipo2ub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29">
          <cell r="M29">
            <v>1746.8</v>
          </cell>
        </row>
        <row r="43">
          <cell r="E43" t="str">
            <v>PIEDRA CHANCADA 3/4"</v>
          </cell>
          <cell r="K43" t="str">
            <v>m3</v>
          </cell>
        </row>
        <row r="44">
          <cell r="E44" t="str">
            <v>PIEDRA CHANCADA 1/2"</v>
          </cell>
          <cell r="K44" t="str">
            <v>m3</v>
          </cell>
        </row>
        <row r="45">
          <cell r="E45" t="str">
            <v>ARENA GRUESA</v>
          </cell>
          <cell r="K45" t="str">
            <v>m3</v>
          </cell>
        </row>
        <row r="46">
          <cell r="E46" t="str">
            <v>HORMIGON</v>
          </cell>
          <cell r="K46" t="str">
            <v>m3</v>
          </cell>
          <cell r="M46">
            <v>0.48</v>
          </cell>
        </row>
        <row r="68">
          <cell r="M68">
            <v>18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27">
          <cell r="M27">
            <v>247.31830000000002</v>
          </cell>
        </row>
        <row r="28">
          <cell r="M28">
            <v>21.7319</v>
          </cell>
        </row>
        <row r="30">
          <cell r="M30">
            <v>47.433500000000002</v>
          </cell>
        </row>
        <row r="31">
          <cell r="M31">
            <v>3.85</v>
          </cell>
        </row>
        <row r="32">
          <cell r="M32">
            <v>20.870700000000003</v>
          </cell>
        </row>
        <row r="36">
          <cell r="AC36">
            <v>1015.746</v>
          </cell>
        </row>
        <row r="43">
          <cell r="M43">
            <v>33.203499999999998</v>
          </cell>
        </row>
        <row r="44">
          <cell r="M44">
            <v>32.957800000000006</v>
          </cell>
        </row>
        <row r="45">
          <cell r="M45">
            <v>150.86860000000001</v>
          </cell>
        </row>
        <row r="47">
          <cell r="M47">
            <v>98.203999999999994</v>
          </cell>
        </row>
        <row r="48">
          <cell r="M48">
            <v>580.25040000000001</v>
          </cell>
        </row>
        <row r="49">
          <cell r="M49">
            <v>316.73200000000003</v>
          </cell>
        </row>
        <row r="50">
          <cell r="AB50">
            <v>356.89800000000002</v>
          </cell>
        </row>
        <row r="59">
          <cell r="M59">
            <v>45</v>
          </cell>
        </row>
        <row r="60">
          <cell r="M60">
            <v>3.87</v>
          </cell>
        </row>
        <row r="61">
          <cell r="M61">
            <v>7.5894000000000004</v>
          </cell>
        </row>
        <row r="62">
          <cell r="M62">
            <v>3592.1350000000002</v>
          </cell>
        </row>
        <row r="67">
          <cell r="M67">
            <v>18.990000000000002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27">
          <cell r="E27" t="str">
            <v>ALAMBRE NEGRO RECOCIDO N° 8</v>
          </cell>
        </row>
        <row r="28">
          <cell r="E28" t="str">
            <v>ALAMBRE NEGRO N° 16</v>
          </cell>
        </row>
        <row r="30">
          <cell r="E30" t="str">
            <v>ACERO CORRUGADO fy = 4200 kg/cm2 GRADO 60</v>
          </cell>
        </row>
        <row r="37">
          <cell r="E37" t="str">
            <v>CLAVOS PARA MADERA CON CABEZA</v>
          </cell>
          <cell r="K37" t="str">
            <v>kg</v>
          </cell>
        </row>
        <row r="39">
          <cell r="E39" t="str">
            <v>CLAVOS PARA MADERA CON CABEZA DE 3"</v>
          </cell>
          <cell r="K39" t="str">
            <v>kg</v>
          </cell>
        </row>
        <row r="40">
          <cell r="E40" t="str">
            <v>CLAVOS PARA MADERA CON CABEZA (PROMEDIO)</v>
          </cell>
          <cell r="K40" t="str">
            <v>kg</v>
          </cell>
        </row>
        <row r="62">
          <cell r="E62" t="str">
            <v>CEMENTO PORTLAND TIPO I (42.5 kg)</v>
          </cell>
        </row>
        <row r="63">
          <cell r="E63" t="str">
            <v>CEMENTO PORTLAND TIPO V (42.5KG)</v>
          </cell>
        </row>
        <row r="64">
          <cell r="E64" t="str">
            <v>YESO BOLSA 10 kg</v>
          </cell>
        </row>
        <row r="75">
          <cell r="E75" t="str">
            <v>CAJA DE CONCRETO P/DESAGUE 0.3X0.6m (2 CUERPOS)</v>
          </cell>
        </row>
        <row r="76">
          <cell r="E76" t="str">
            <v>PEGAMENTO PARA PVC</v>
          </cell>
          <cell r="K76" t="str">
            <v>gal</v>
          </cell>
        </row>
        <row r="77">
          <cell r="E77" t="str">
            <v>LUBRICANTE PARA TUBERIA DE UNION FLEXIBLE</v>
          </cell>
          <cell r="K77" t="str">
            <v>gal</v>
          </cell>
        </row>
        <row r="80">
          <cell r="E80" t="str">
            <v>MADERA NACIONAL P/ENCOFRADO-CARP</v>
          </cell>
          <cell r="K80" t="str">
            <v>p2</v>
          </cell>
        </row>
        <row r="88">
          <cell r="E88" t="str">
            <v>TRIPLAY  4" x 8" x 4 mm</v>
          </cell>
          <cell r="K88" t="str">
            <v>pln</v>
          </cell>
        </row>
        <row r="89">
          <cell r="E89" t="str">
            <v>CALAMINA GLAVANIZADA DE 2.40X0.83X0.30MM</v>
          </cell>
          <cell r="K89" t="str">
            <v>pln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24">
          <cell r="E24" t="str">
            <v>ALAMBRE NEGRO RECOCIDO N° 8</v>
          </cell>
          <cell r="K24" t="str">
            <v>kg</v>
          </cell>
          <cell r="M24">
            <v>243.90790000000001</v>
          </cell>
        </row>
        <row r="25">
          <cell r="E25" t="str">
            <v>ALAMBRE NEGRO N° 16</v>
          </cell>
          <cell r="K25" t="str">
            <v>kg</v>
          </cell>
          <cell r="M25">
            <v>620.72609999999997</v>
          </cell>
        </row>
        <row r="26">
          <cell r="E26" t="str">
            <v>ACERO CORRUGADO fy = 4200 kg/cm2 GRADO 60</v>
          </cell>
          <cell r="K26" t="str">
            <v>kg</v>
          </cell>
          <cell r="M26">
            <v>9819.2002000000011</v>
          </cell>
        </row>
        <row r="27">
          <cell r="E27" t="str">
            <v>CLAVOS PARA MADERA CON CABEZA</v>
          </cell>
          <cell r="K27" t="str">
            <v>kg</v>
          </cell>
          <cell r="M27">
            <v>468.00470000000001</v>
          </cell>
        </row>
        <row r="28">
          <cell r="E28" t="str">
            <v>CLAVOS PARA MADERA CON CABEZA DE 2"</v>
          </cell>
          <cell r="K28" t="str">
            <v>kg</v>
          </cell>
          <cell r="M28">
            <v>3.7439999999999998</v>
          </cell>
        </row>
        <row r="29">
          <cell r="E29" t="str">
            <v>CLAVOS PARA MADERA CON CABEZA DE 2 1/2"</v>
          </cell>
          <cell r="K29" t="str">
            <v>kg</v>
          </cell>
          <cell r="M29">
            <v>4.8620000000000001</v>
          </cell>
        </row>
        <row r="30">
          <cell r="E30" t="str">
            <v>TUBERIA PVC SAL DE 2"</v>
          </cell>
          <cell r="M30">
            <v>280.8</v>
          </cell>
        </row>
        <row r="31">
          <cell r="E31" t="str">
            <v>TUBERIA PVC SAL DE 4"</v>
          </cell>
          <cell r="M31">
            <v>515.84</v>
          </cell>
        </row>
        <row r="32">
          <cell r="E32" t="str">
            <v>TUBERIA PVC DN 21MM</v>
          </cell>
          <cell r="M32">
            <v>624</v>
          </cell>
        </row>
        <row r="33">
          <cell r="E33" t="str">
            <v>TUBERIA PVC SAL DE 2" X 3M</v>
          </cell>
          <cell r="M33">
            <v>338.61410000000006</v>
          </cell>
        </row>
        <row r="39">
          <cell r="E39" t="str">
            <v>PIEDRA CHANCADA DE 1/2"-3/4"</v>
          </cell>
          <cell r="K39" t="str">
            <v>m3</v>
          </cell>
          <cell r="M39">
            <v>54.821100000000001</v>
          </cell>
        </row>
        <row r="40">
          <cell r="E40" t="str">
            <v>PIEDRA GRANDE DE 8"</v>
          </cell>
          <cell r="K40" t="str">
            <v>m3</v>
          </cell>
          <cell r="M40">
            <v>52.435200000000009</v>
          </cell>
        </row>
        <row r="41">
          <cell r="E41" t="str">
            <v>GRAVA PARA FILTRO DE 3/4 - 1/2"</v>
          </cell>
          <cell r="K41" t="str">
            <v>m3</v>
          </cell>
          <cell r="M41">
            <v>162.16200000000001</v>
          </cell>
        </row>
        <row r="42">
          <cell r="E42" t="str">
            <v>ARENA FINA</v>
          </cell>
          <cell r="K42" t="str">
            <v>m3</v>
          </cell>
          <cell r="M42">
            <v>35.264400000000002</v>
          </cell>
        </row>
        <row r="43">
          <cell r="E43" t="str">
            <v>ARENA GRUESA</v>
          </cell>
          <cell r="K43" t="str">
            <v>m3</v>
          </cell>
          <cell r="M43">
            <v>77.442300000000003</v>
          </cell>
        </row>
        <row r="44">
          <cell r="E44" t="str">
            <v>AFIRMADO</v>
          </cell>
          <cell r="K44" t="str">
            <v>m3</v>
          </cell>
          <cell r="M44">
            <v>35.193600000000004</v>
          </cell>
        </row>
        <row r="45">
          <cell r="E45" t="str">
            <v>HORMIGON</v>
          </cell>
          <cell r="K45" t="str">
            <v>m3</v>
          </cell>
          <cell r="M45">
            <v>96.620900000000006</v>
          </cell>
        </row>
        <row r="46">
          <cell r="E46" t="str">
            <v>CODO DE FIERRO GALVANIZADO DE 1/2"X90!</v>
          </cell>
          <cell r="K46" t="str">
            <v>und</v>
          </cell>
          <cell r="M46">
            <v>104</v>
          </cell>
        </row>
        <row r="47">
          <cell r="E47" t="str">
            <v>CEMENTO PORTLAND TIPO I (42.5 kg)</v>
          </cell>
          <cell r="K47" t="str">
            <v>bol</v>
          </cell>
          <cell r="M47">
            <v>1652.8839000000003</v>
          </cell>
        </row>
        <row r="48">
          <cell r="E48" t="str">
            <v>YESO BOLSA 10 kg</v>
          </cell>
          <cell r="K48" t="str">
            <v>bol</v>
          </cell>
          <cell r="M48">
            <v>119.91290000000001</v>
          </cell>
        </row>
        <row r="49">
          <cell r="E49" t="str">
            <v>TEE PVC ALC. 4" X 90° UF</v>
          </cell>
          <cell r="K49" t="str">
            <v>und</v>
          </cell>
          <cell r="M49">
            <v>52</v>
          </cell>
        </row>
        <row r="50">
          <cell r="E50" t="str">
            <v>LADRILLO KK ARCILLA MAQUINADO</v>
          </cell>
          <cell r="K50" t="str">
            <v>und</v>
          </cell>
          <cell r="M50">
            <v>26789.88</v>
          </cell>
        </row>
        <row r="51">
          <cell r="E51" t="str">
            <v>CAJA Y TAPA DE CONCRETO P/AGUA DE 12"X20"</v>
          </cell>
          <cell r="K51" t="str">
            <v>und</v>
          </cell>
          <cell r="M51">
            <v>52</v>
          </cell>
        </row>
        <row r="52">
          <cell r="E52" t="str">
            <v>CAJA DE CONCRETO P/DESAGUE 0.3X0.6m (2 CUERPOS)</v>
          </cell>
          <cell r="K52" t="str">
            <v>und</v>
          </cell>
          <cell r="M52">
            <v>52</v>
          </cell>
        </row>
        <row r="53">
          <cell r="E53" t="str">
            <v>PEGAMENTO PARA PVC</v>
          </cell>
          <cell r="K53" t="str">
            <v>gal</v>
          </cell>
          <cell r="M53">
            <v>17.542899999999999</v>
          </cell>
        </row>
        <row r="54">
          <cell r="E54" t="str">
            <v>PEGAMENTO PARA LOSETAS Y CERAMICAS</v>
          </cell>
          <cell r="K54" t="str">
            <v>und</v>
          </cell>
          <cell r="M54">
            <v>110.32680000000001</v>
          </cell>
        </row>
        <row r="55">
          <cell r="E55" t="str">
            <v>CERAMICA CELIMA VITRIFICADA 0.30X0.30 cm</v>
          </cell>
          <cell r="K55" t="str">
            <v>m2</v>
          </cell>
          <cell r="M55">
            <v>330.98120000000006</v>
          </cell>
        </row>
        <row r="56">
          <cell r="E56" t="str">
            <v>FRAGUA COLOR CREMA</v>
          </cell>
          <cell r="K56" t="str">
            <v>kg</v>
          </cell>
          <cell r="M56">
            <v>63.043999999999997</v>
          </cell>
        </row>
        <row r="57">
          <cell r="E57" t="str">
            <v>TEJA ANDINA ETERNIT (1.14x0.70 m.)</v>
          </cell>
          <cell r="K57" t="str">
            <v>pza</v>
          </cell>
          <cell r="M57">
            <v>282.10000000000002</v>
          </cell>
        </row>
        <row r="58">
          <cell r="E58" t="str">
            <v>MADERA NACIONAL P/ENCOFRADO-CARP</v>
          </cell>
          <cell r="K58" t="str">
            <v>p2</v>
          </cell>
          <cell r="M58">
            <v>4139.9279999999999</v>
          </cell>
        </row>
        <row r="59">
          <cell r="E59" t="str">
            <v>PUERTA DE MADERA SEGÚN DISEÑO 2.30x0.70m</v>
          </cell>
          <cell r="K59" t="str">
            <v>und</v>
          </cell>
          <cell r="M59">
            <v>52</v>
          </cell>
        </row>
        <row r="60">
          <cell r="E60" t="str">
            <v>VENTANA DE MADERA 0.80X0.50m</v>
          </cell>
          <cell r="K60" t="str">
            <v>pza</v>
          </cell>
          <cell r="M60">
            <v>52</v>
          </cell>
        </row>
        <row r="61">
          <cell r="E61" t="str">
            <v>ANDAMIO DE MADERA</v>
          </cell>
          <cell r="K61" t="str">
            <v>p2</v>
          </cell>
          <cell r="M61">
            <v>522.97199999999998</v>
          </cell>
        </row>
        <row r="62">
          <cell r="E62" t="str">
            <v>ESTACA DE MADERA</v>
          </cell>
          <cell r="K62" t="str">
            <v>p2</v>
          </cell>
          <cell r="M62">
            <v>47.964799999999997</v>
          </cell>
        </row>
        <row r="63">
          <cell r="E63" t="str">
            <v>TRIPLAY LUPUNA  4"x 8"x 19mm P/ENCOFRADO (8 USOS)</v>
          </cell>
          <cell r="K63" t="str">
            <v>pza</v>
          </cell>
          <cell r="M63">
            <v>33.695999999999998</v>
          </cell>
        </row>
        <row r="64">
          <cell r="E64" t="str">
            <v>LISTON DE MADERA 3"X3"X2.50M</v>
          </cell>
          <cell r="K64" t="str">
            <v>und</v>
          </cell>
          <cell r="M64">
            <v>260</v>
          </cell>
        </row>
        <row r="65">
          <cell r="E65" t="str">
            <v>LISTON DE MADERA 4"X2.50"X1.50M</v>
          </cell>
          <cell r="K65" t="str">
            <v>und</v>
          </cell>
          <cell r="M65">
            <v>312</v>
          </cell>
        </row>
        <row r="66">
          <cell r="E66" t="str">
            <v>CORREA DE MADERA 2"X3"X2.50M</v>
          </cell>
          <cell r="K66" t="str">
            <v>und</v>
          </cell>
          <cell r="M66">
            <v>650</v>
          </cell>
        </row>
        <row r="67">
          <cell r="E67" t="str">
            <v>TIRAFON DE 3"</v>
          </cell>
          <cell r="K67" t="str">
            <v>und</v>
          </cell>
          <cell r="M67">
            <v>564.20000000000005</v>
          </cell>
        </row>
        <row r="68">
          <cell r="E68" t="str">
            <v>PINTURA LATEX SUPERMATE</v>
          </cell>
          <cell r="K68" t="str">
            <v>gal</v>
          </cell>
          <cell r="M68">
            <v>65.42</v>
          </cell>
        </row>
        <row r="69">
          <cell r="E69" t="str">
            <v>IMPRIMANTE</v>
          </cell>
          <cell r="K69" t="str">
            <v>gal</v>
          </cell>
          <cell r="M69">
            <v>212.61500000000001</v>
          </cell>
        </row>
        <row r="70">
          <cell r="E70" t="str">
            <v>CINTA TEFLON X 4M</v>
          </cell>
          <cell r="K70" t="str">
            <v>und</v>
          </cell>
          <cell r="M70">
            <v>104</v>
          </cell>
        </row>
        <row r="71">
          <cell r="E71" t="str">
            <v>VIDRIO TEMPLADO GRIS DE E=6mm</v>
          </cell>
          <cell r="K71" t="str">
            <v>m2</v>
          </cell>
          <cell r="M71">
            <v>20.8</v>
          </cell>
        </row>
        <row r="72">
          <cell r="E72" t="str">
            <v>SUMIDERO DE BRONCE DE 2"</v>
          </cell>
          <cell r="K72" t="str">
            <v>und</v>
          </cell>
          <cell r="M72">
            <v>104</v>
          </cell>
        </row>
        <row r="73">
          <cell r="E73" t="str">
            <v>REGISTRO DE BRONCE DE 4"</v>
          </cell>
          <cell r="K73" t="str">
            <v>und</v>
          </cell>
          <cell r="M73">
            <v>52</v>
          </cell>
        </row>
        <row r="74">
          <cell r="E74" t="str">
            <v>LAVATORIO BLANCO 23"X17" INCLUYE ACCESORIOS</v>
          </cell>
          <cell r="K74" t="str">
            <v>und</v>
          </cell>
          <cell r="M74">
            <v>52</v>
          </cell>
        </row>
        <row r="75">
          <cell r="E75" t="str">
            <v>INODORO TANQUE BAJO NORMAL BLANCO</v>
          </cell>
          <cell r="K75" t="str">
            <v>und</v>
          </cell>
          <cell r="M75">
            <v>52</v>
          </cell>
        </row>
        <row r="77">
          <cell r="M77">
            <v>104</v>
          </cell>
        </row>
        <row r="78">
          <cell r="M78">
            <v>156</v>
          </cell>
        </row>
        <row r="79">
          <cell r="M79">
            <v>52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8"/>
  <sheetViews>
    <sheetView view="pageBreakPreview" zoomScaleNormal="100" zoomScaleSheetLayoutView="100" zoomScalePageLayoutView="80" workbookViewId="0">
      <selection activeCell="F55" sqref="F55"/>
    </sheetView>
  </sheetViews>
  <sheetFormatPr baseColWidth="10" defaultColWidth="11.44140625" defaultRowHeight="14.4"/>
  <cols>
    <col min="1" max="1" width="6.5546875" style="5" customWidth="1"/>
    <col min="2" max="2" width="49.44140625" style="2" customWidth="1"/>
    <col min="3" max="3" width="6.5546875" style="1" customWidth="1"/>
    <col min="4" max="6" width="10.109375" style="3" customWidth="1"/>
    <col min="7" max="8" width="11.44140625" style="1"/>
    <col min="9" max="9" width="54" style="1" customWidth="1"/>
    <col min="10" max="16384" width="11.44140625" style="1"/>
  </cols>
  <sheetData>
    <row r="1" spans="1:11" ht="18">
      <c r="A1" s="234" t="s">
        <v>128</v>
      </c>
      <c r="B1" s="234"/>
      <c r="C1" s="234"/>
      <c r="D1" s="234"/>
      <c r="E1" s="234"/>
      <c r="F1" s="234"/>
    </row>
    <row r="2" spans="1:11" ht="18">
      <c r="A2" s="6"/>
      <c r="B2" s="4"/>
      <c r="C2" s="4"/>
      <c r="D2" s="4"/>
      <c r="E2" s="4"/>
      <c r="F2" s="4"/>
    </row>
    <row r="3" spans="1:11" ht="22.5" customHeight="1">
      <c r="A3" s="237" t="s">
        <v>13</v>
      </c>
      <c r="B3" s="237"/>
      <c r="C3" s="237"/>
      <c r="D3" s="237"/>
      <c r="E3" s="237"/>
      <c r="F3" s="237"/>
      <c r="G3" s="27"/>
    </row>
    <row r="4" spans="1:11" ht="27" customHeight="1">
      <c r="A4" s="111" t="s">
        <v>0</v>
      </c>
      <c r="B4" s="112" t="s">
        <v>1</v>
      </c>
      <c r="C4" s="112" t="s">
        <v>2</v>
      </c>
      <c r="D4" s="113" t="s">
        <v>3</v>
      </c>
      <c r="E4" s="113" t="s">
        <v>8</v>
      </c>
      <c r="F4" s="113" t="s">
        <v>9</v>
      </c>
    </row>
    <row r="5" spans="1:11" s="5" customFormat="1">
      <c r="A5" s="14">
        <v>1</v>
      </c>
      <c r="B5" s="88" t="s">
        <v>26</v>
      </c>
      <c r="C5" s="26" t="s">
        <v>27</v>
      </c>
      <c r="D5" s="89">
        <v>0.96050000000000002</v>
      </c>
      <c r="E5" s="90">
        <v>3.04</v>
      </c>
      <c r="F5" s="93">
        <f>+D5*E5</f>
        <v>2.9199200000000003</v>
      </c>
    </row>
    <row r="6" spans="1:11" s="5" customFormat="1">
      <c r="A6" s="14">
        <v>2</v>
      </c>
      <c r="B6" s="88" t="s">
        <v>28</v>
      </c>
      <c r="C6" s="26" t="s">
        <v>4</v>
      </c>
      <c r="D6" s="89">
        <v>42.632399999999997</v>
      </c>
      <c r="E6" s="90">
        <v>1</v>
      </c>
      <c r="F6" s="93">
        <f t="shared" ref="F6:F18" si="0">+D6*E6</f>
        <v>42.632399999999997</v>
      </c>
      <c r="I6" s="85"/>
      <c r="J6" s="16"/>
      <c r="K6" s="86"/>
    </row>
    <row r="7" spans="1:11" s="5" customFormat="1">
      <c r="A7" s="14">
        <v>3</v>
      </c>
      <c r="B7" s="88" t="s">
        <v>29</v>
      </c>
      <c r="C7" s="26" t="s">
        <v>4</v>
      </c>
      <c r="D7" s="89">
        <v>123.786</v>
      </c>
      <c r="E7" s="90">
        <v>1</v>
      </c>
      <c r="F7" s="93">
        <f t="shared" si="0"/>
        <v>123.786</v>
      </c>
      <c r="I7" s="85"/>
      <c r="J7" s="16"/>
      <c r="K7" s="86"/>
    </row>
    <row r="8" spans="1:11" s="5" customFormat="1">
      <c r="A8" s="14">
        <v>4</v>
      </c>
      <c r="B8" s="91" t="s">
        <v>30</v>
      </c>
      <c r="C8" s="26" t="s">
        <v>4</v>
      </c>
      <c r="D8" s="89">
        <v>2599.5060000000003</v>
      </c>
      <c r="E8" s="90">
        <v>1</v>
      </c>
      <c r="F8" s="93">
        <f t="shared" si="0"/>
        <v>2599.5060000000003</v>
      </c>
      <c r="I8" s="85"/>
      <c r="J8" s="16"/>
      <c r="K8" s="86"/>
    </row>
    <row r="9" spans="1:11" s="5" customFormat="1">
      <c r="A9" s="14">
        <v>5</v>
      </c>
      <c r="B9" s="88" t="s">
        <v>31</v>
      </c>
      <c r="C9" s="26" t="s">
        <v>4</v>
      </c>
      <c r="D9" s="89">
        <v>30.2392</v>
      </c>
      <c r="E9" s="90">
        <v>1</v>
      </c>
      <c r="F9" s="93">
        <f t="shared" si="0"/>
        <v>30.2392</v>
      </c>
      <c r="I9" s="85"/>
      <c r="J9" s="16"/>
      <c r="K9" s="86"/>
    </row>
    <row r="10" spans="1:11" s="5" customFormat="1">
      <c r="A10" s="14">
        <v>6</v>
      </c>
      <c r="B10" s="91" t="s">
        <v>32</v>
      </c>
      <c r="C10" s="26" t="s">
        <v>4</v>
      </c>
      <c r="D10" s="89">
        <v>4.6440000000000001</v>
      </c>
      <c r="E10" s="90">
        <v>1</v>
      </c>
      <c r="F10" s="93">
        <f t="shared" si="0"/>
        <v>4.6440000000000001</v>
      </c>
      <c r="I10" s="87"/>
      <c r="J10" s="16"/>
      <c r="K10" s="86"/>
    </row>
    <row r="11" spans="1:11" s="5" customFormat="1">
      <c r="A11" s="14">
        <v>7</v>
      </c>
      <c r="B11" s="88" t="s">
        <v>33</v>
      </c>
      <c r="C11" s="26" t="s">
        <v>4</v>
      </c>
      <c r="D11" s="89">
        <v>69.203999999999994</v>
      </c>
      <c r="E11" s="90">
        <v>1</v>
      </c>
      <c r="F11" s="93">
        <f t="shared" si="0"/>
        <v>69.203999999999994</v>
      </c>
      <c r="I11" s="85"/>
      <c r="J11" s="16"/>
      <c r="K11" s="86"/>
    </row>
    <row r="12" spans="1:11" s="5" customFormat="1">
      <c r="A12" s="14">
        <v>8</v>
      </c>
      <c r="B12" s="88" t="s">
        <v>34</v>
      </c>
      <c r="C12" s="26" t="s">
        <v>4</v>
      </c>
      <c r="D12" s="89">
        <v>1.921</v>
      </c>
      <c r="E12" s="90">
        <v>1</v>
      </c>
      <c r="F12" s="93">
        <f t="shared" si="0"/>
        <v>1.921</v>
      </c>
      <c r="I12" s="87"/>
      <c r="J12" s="16"/>
      <c r="K12" s="86"/>
    </row>
    <row r="13" spans="1:11" s="5" customFormat="1">
      <c r="A13" s="14">
        <v>9</v>
      </c>
      <c r="B13" s="88" t="s">
        <v>145</v>
      </c>
      <c r="C13" s="26" t="s">
        <v>24</v>
      </c>
      <c r="D13" s="89">
        <v>62</v>
      </c>
      <c r="E13" s="90">
        <v>1</v>
      </c>
      <c r="F13" s="93">
        <f t="shared" si="0"/>
        <v>62</v>
      </c>
      <c r="I13" s="85"/>
      <c r="J13" s="16"/>
      <c r="K13" s="86"/>
    </row>
    <row r="14" spans="1:11" s="5" customFormat="1">
      <c r="A14" s="14">
        <v>11</v>
      </c>
      <c r="B14" s="88" t="s">
        <v>146</v>
      </c>
      <c r="C14" s="26" t="s">
        <v>7</v>
      </c>
      <c r="D14" s="89">
        <v>49</v>
      </c>
      <c r="E14" s="90">
        <v>2</v>
      </c>
      <c r="F14" s="93">
        <f t="shared" si="0"/>
        <v>98</v>
      </c>
      <c r="I14" s="85"/>
      <c r="J14" s="16"/>
      <c r="K14" s="86"/>
    </row>
    <row r="15" spans="1:11" s="5" customFormat="1">
      <c r="A15" s="14">
        <v>12</v>
      </c>
      <c r="B15" s="88" t="s">
        <v>147</v>
      </c>
      <c r="C15" s="26" t="s">
        <v>5</v>
      </c>
      <c r="D15" s="89">
        <v>2</v>
      </c>
      <c r="E15" s="90">
        <v>20</v>
      </c>
      <c r="F15" s="93">
        <f t="shared" si="0"/>
        <v>40</v>
      </c>
      <c r="I15" s="85"/>
      <c r="J15" s="16"/>
      <c r="K15" s="86"/>
    </row>
    <row r="16" spans="1:11" s="5" customFormat="1">
      <c r="A16" s="14">
        <v>13</v>
      </c>
      <c r="B16" s="88" t="s">
        <v>35</v>
      </c>
      <c r="C16" s="26" t="s">
        <v>5</v>
      </c>
      <c r="D16" s="89">
        <v>552</v>
      </c>
      <c r="E16" s="90">
        <v>0.1</v>
      </c>
      <c r="F16" s="93">
        <f t="shared" si="0"/>
        <v>55.2</v>
      </c>
      <c r="I16" s="85"/>
      <c r="J16" s="16"/>
      <c r="K16" s="86"/>
    </row>
    <row r="17" spans="1:11" s="5" customFormat="1">
      <c r="A17" s="14">
        <v>14</v>
      </c>
      <c r="B17" s="88" t="s">
        <v>153</v>
      </c>
      <c r="C17" s="26" t="s">
        <v>5</v>
      </c>
      <c r="D17" s="89">
        <v>690</v>
      </c>
      <c r="E17" s="90">
        <v>0.1</v>
      </c>
      <c r="F17" s="93">
        <f t="shared" si="0"/>
        <v>69</v>
      </c>
      <c r="I17" s="85"/>
      <c r="J17" s="16"/>
      <c r="K17" s="86"/>
    </row>
    <row r="18" spans="1:11" s="5" customFormat="1">
      <c r="A18" s="14">
        <v>15</v>
      </c>
      <c r="B18" s="88" t="s">
        <v>36</v>
      </c>
      <c r="C18" s="26" t="s">
        <v>5</v>
      </c>
      <c r="D18" s="89">
        <v>276</v>
      </c>
      <c r="E18" s="90">
        <v>0.1</v>
      </c>
      <c r="F18" s="93">
        <f t="shared" si="0"/>
        <v>27.6</v>
      </c>
      <c r="I18" s="85"/>
      <c r="J18" s="16"/>
      <c r="K18" s="86"/>
    </row>
    <row r="19" spans="1:11" s="5" customFormat="1">
      <c r="A19" s="14">
        <v>16</v>
      </c>
      <c r="B19" s="88" t="s">
        <v>37</v>
      </c>
      <c r="C19" s="26" t="s">
        <v>7</v>
      </c>
      <c r="D19" s="89">
        <v>21</v>
      </c>
      <c r="E19" s="90">
        <v>1.57</v>
      </c>
      <c r="F19" s="93">
        <f>+D19*E19</f>
        <v>32.97</v>
      </c>
      <c r="I19" s="85"/>
      <c r="J19" s="16"/>
      <c r="K19" s="86"/>
    </row>
    <row r="20" spans="1:11" s="5" customFormat="1">
      <c r="A20" s="14">
        <v>17</v>
      </c>
      <c r="B20" s="88" t="s">
        <v>38</v>
      </c>
      <c r="C20" s="26" t="s">
        <v>54</v>
      </c>
      <c r="D20" s="89">
        <v>578.79740000000004</v>
      </c>
      <c r="E20" s="90">
        <v>42.5</v>
      </c>
      <c r="F20" s="93">
        <f t="shared" ref="F20:F49" si="1">+D20*E20</f>
        <v>24598.889500000001</v>
      </c>
      <c r="I20" s="85"/>
      <c r="J20" s="16"/>
      <c r="K20" s="86"/>
    </row>
    <row r="21" spans="1:11" s="5" customFormat="1">
      <c r="A21" s="14">
        <v>18</v>
      </c>
      <c r="B21" s="88" t="s">
        <v>155</v>
      </c>
      <c r="C21" s="26" t="s">
        <v>54</v>
      </c>
      <c r="D21" s="89">
        <v>390.75749999999999</v>
      </c>
      <c r="E21" s="90">
        <v>28</v>
      </c>
      <c r="F21" s="93">
        <f t="shared" si="1"/>
        <v>10941.21</v>
      </c>
      <c r="I21" s="85"/>
      <c r="J21" s="16"/>
      <c r="K21" s="86"/>
    </row>
    <row r="22" spans="1:11" s="5" customFormat="1">
      <c r="A22" s="14">
        <v>19</v>
      </c>
      <c r="B22" s="88" t="s">
        <v>156</v>
      </c>
      <c r="C22" s="26" t="s">
        <v>5</v>
      </c>
      <c r="D22" s="89">
        <v>4968</v>
      </c>
      <c r="E22" s="90">
        <v>3</v>
      </c>
      <c r="F22" s="93">
        <f t="shared" si="1"/>
        <v>14904</v>
      </c>
      <c r="I22" s="85"/>
      <c r="J22" s="16"/>
      <c r="K22" s="86"/>
    </row>
    <row r="23" spans="1:11" s="5" customFormat="1">
      <c r="A23" s="14">
        <v>20</v>
      </c>
      <c r="B23" s="88" t="s">
        <v>25</v>
      </c>
      <c r="C23" s="26" t="s">
        <v>27</v>
      </c>
      <c r="D23" s="89">
        <v>49.768300000000004</v>
      </c>
      <c r="E23" s="90">
        <v>4</v>
      </c>
      <c r="F23" s="93">
        <f t="shared" si="1"/>
        <v>199.07320000000001</v>
      </c>
      <c r="I23" s="85"/>
      <c r="J23" s="16"/>
      <c r="K23" s="86"/>
    </row>
    <row r="24" spans="1:11" s="5" customFormat="1">
      <c r="A24" s="14">
        <v>21</v>
      </c>
      <c r="B24" s="88" t="s">
        <v>157</v>
      </c>
      <c r="C24" s="26" t="s">
        <v>6</v>
      </c>
      <c r="D24" s="89">
        <v>80</v>
      </c>
      <c r="E24" s="90">
        <v>1</v>
      </c>
      <c r="F24" s="93">
        <f t="shared" si="1"/>
        <v>80</v>
      </c>
      <c r="I24" s="85"/>
      <c r="J24" s="16"/>
      <c r="K24" s="86"/>
    </row>
    <row r="25" spans="1:11" s="5" customFormat="1">
      <c r="A25" s="14">
        <v>22</v>
      </c>
      <c r="B25" s="91" t="s">
        <v>39</v>
      </c>
      <c r="C25" s="26" t="s">
        <v>6</v>
      </c>
      <c r="D25" s="89">
        <v>1130.3969999999999</v>
      </c>
      <c r="E25" s="90">
        <v>1</v>
      </c>
      <c r="F25" s="93">
        <f t="shared" si="1"/>
        <v>1130.3969999999999</v>
      </c>
      <c r="I25" s="85"/>
      <c r="J25" s="16"/>
      <c r="K25" s="86"/>
    </row>
    <row r="26" spans="1:11" s="5" customFormat="1">
      <c r="A26" s="14">
        <v>23</v>
      </c>
      <c r="B26" s="88" t="s">
        <v>158</v>
      </c>
      <c r="C26" s="26" t="s">
        <v>6</v>
      </c>
      <c r="D26" s="89">
        <v>339.94800000000004</v>
      </c>
      <c r="E26" s="90">
        <v>1</v>
      </c>
      <c r="F26" s="93">
        <f t="shared" si="1"/>
        <v>339.94800000000004</v>
      </c>
      <c r="I26" s="85"/>
      <c r="J26" s="16"/>
      <c r="K26" s="86"/>
    </row>
    <row r="27" spans="1:11" s="5" customFormat="1">
      <c r="A27" s="14">
        <v>24</v>
      </c>
      <c r="B27" s="88" t="s">
        <v>40</v>
      </c>
      <c r="C27" s="26" t="s">
        <v>5</v>
      </c>
      <c r="D27" s="89">
        <v>156.25559999999999</v>
      </c>
      <c r="E27" s="90">
        <v>1</v>
      </c>
      <c r="F27" s="93">
        <f t="shared" si="1"/>
        <v>156.25559999999999</v>
      </c>
      <c r="I27" s="85"/>
      <c r="J27" s="16"/>
      <c r="K27" s="86"/>
    </row>
    <row r="28" spans="1:11" s="5" customFormat="1">
      <c r="A28" s="14">
        <v>25</v>
      </c>
      <c r="B28" s="88" t="s">
        <v>40</v>
      </c>
      <c r="C28" s="26" t="s">
        <v>6</v>
      </c>
      <c r="D28" s="89">
        <v>1.1845999999999999</v>
      </c>
      <c r="E28" s="90">
        <v>1</v>
      </c>
      <c r="F28" s="93">
        <f t="shared" si="1"/>
        <v>1.1845999999999999</v>
      </c>
      <c r="I28" s="87"/>
      <c r="J28" s="16"/>
      <c r="K28" s="86"/>
    </row>
    <row r="29" spans="1:11" s="5" customFormat="1">
      <c r="A29" s="14">
        <v>26</v>
      </c>
      <c r="B29" s="88" t="s">
        <v>41</v>
      </c>
      <c r="C29" s="26" t="s">
        <v>21</v>
      </c>
      <c r="D29" s="89">
        <v>2</v>
      </c>
      <c r="E29" s="90">
        <v>9</v>
      </c>
      <c r="F29" s="93">
        <f t="shared" si="1"/>
        <v>18</v>
      </c>
      <c r="I29" s="85"/>
      <c r="J29" s="16"/>
      <c r="K29" s="86"/>
    </row>
    <row r="30" spans="1:11" s="5" customFormat="1">
      <c r="A30" s="14">
        <v>27</v>
      </c>
      <c r="B30" s="88" t="s">
        <v>42</v>
      </c>
      <c r="C30" s="26" t="s">
        <v>55</v>
      </c>
      <c r="D30" s="89">
        <v>110.124</v>
      </c>
      <c r="E30" s="90">
        <v>0.1</v>
      </c>
      <c r="F30" s="93">
        <f t="shared" si="1"/>
        <v>11.0124</v>
      </c>
      <c r="I30" s="85"/>
      <c r="J30" s="16"/>
      <c r="K30" s="86"/>
    </row>
    <row r="31" spans="1:11" s="5" customFormat="1">
      <c r="A31" s="14">
        <v>28</v>
      </c>
      <c r="B31" s="88" t="s">
        <v>43</v>
      </c>
      <c r="C31" s="26" t="s">
        <v>27</v>
      </c>
      <c r="D31" s="89">
        <v>168.08400000000003</v>
      </c>
      <c r="E31" s="90">
        <v>4.8</v>
      </c>
      <c r="F31" s="93">
        <f t="shared" si="1"/>
        <v>806.80320000000017</v>
      </c>
      <c r="I31" s="85"/>
      <c r="J31" s="16"/>
      <c r="K31" s="86"/>
    </row>
    <row r="32" spans="1:11" s="5" customFormat="1">
      <c r="A32" s="14">
        <v>29</v>
      </c>
      <c r="B32" s="88" t="s">
        <v>44</v>
      </c>
      <c r="C32" s="26" t="s">
        <v>27</v>
      </c>
      <c r="D32" s="89">
        <v>34.985999999999997</v>
      </c>
      <c r="E32" s="90">
        <v>4.8</v>
      </c>
      <c r="F32" s="93">
        <f t="shared" si="1"/>
        <v>167.93279999999999</v>
      </c>
      <c r="I32" s="85"/>
      <c r="J32" s="16"/>
      <c r="K32" s="86"/>
    </row>
    <row r="33" spans="1:11" s="5" customFormat="1">
      <c r="A33" s="14">
        <v>30</v>
      </c>
      <c r="B33" s="88" t="s">
        <v>45</v>
      </c>
      <c r="C33" s="26" t="s">
        <v>27</v>
      </c>
      <c r="D33" s="89">
        <v>1.4000000000000001</v>
      </c>
      <c r="E33" s="90">
        <v>4.8</v>
      </c>
      <c r="F33" s="93">
        <f t="shared" si="1"/>
        <v>6.7200000000000006</v>
      </c>
      <c r="I33" s="85"/>
      <c r="J33" s="16"/>
      <c r="K33" s="86"/>
    </row>
    <row r="34" spans="1:11" s="5" customFormat="1">
      <c r="A34" s="14">
        <v>31</v>
      </c>
      <c r="B34" s="88" t="s">
        <v>46</v>
      </c>
      <c r="C34" s="26" t="s">
        <v>27</v>
      </c>
      <c r="D34" s="89">
        <v>0.16289999999999999</v>
      </c>
      <c r="E34" s="90">
        <v>4.8</v>
      </c>
      <c r="F34" s="93">
        <f t="shared" si="1"/>
        <v>0.78191999999999995</v>
      </c>
      <c r="I34" s="85"/>
      <c r="J34" s="16"/>
      <c r="K34" s="86"/>
    </row>
    <row r="35" spans="1:11" s="5" customFormat="1">
      <c r="A35" s="14">
        <v>32</v>
      </c>
      <c r="B35" s="88" t="s">
        <v>47</v>
      </c>
      <c r="C35" s="26" t="s">
        <v>27</v>
      </c>
      <c r="D35" s="89">
        <v>34.776000000000003</v>
      </c>
      <c r="E35" s="90">
        <v>4.8</v>
      </c>
      <c r="F35" s="93">
        <f t="shared" si="1"/>
        <v>166.9248</v>
      </c>
      <c r="I35" s="85"/>
      <c r="J35" s="16"/>
      <c r="K35" s="86"/>
    </row>
    <row r="36" spans="1:11" s="5" customFormat="1">
      <c r="A36" s="14">
        <v>33</v>
      </c>
      <c r="B36" s="88" t="s">
        <v>48</v>
      </c>
      <c r="C36" s="26" t="s">
        <v>5</v>
      </c>
      <c r="D36" s="89">
        <v>414</v>
      </c>
      <c r="E36" s="90">
        <v>0.1</v>
      </c>
      <c r="F36" s="93">
        <f t="shared" si="1"/>
        <v>41.400000000000006</v>
      </c>
      <c r="I36" s="85"/>
      <c r="J36" s="16"/>
      <c r="K36" s="86"/>
    </row>
    <row r="37" spans="1:11" s="5" customFormat="1">
      <c r="A37" s="14">
        <v>34</v>
      </c>
      <c r="B37" s="88" t="s">
        <v>49</v>
      </c>
      <c r="C37" s="26" t="s">
        <v>5</v>
      </c>
      <c r="D37" s="89">
        <v>138</v>
      </c>
      <c r="E37" s="90">
        <v>1.998</v>
      </c>
      <c r="F37" s="93">
        <f t="shared" si="1"/>
        <v>275.72399999999999</v>
      </c>
      <c r="I37" s="85"/>
      <c r="J37" s="16"/>
      <c r="K37" s="86"/>
    </row>
    <row r="38" spans="1:11" s="5" customFormat="1">
      <c r="A38" s="14">
        <v>35</v>
      </c>
      <c r="B38" s="88" t="s">
        <v>159</v>
      </c>
      <c r="C38" s="26" t="s">
        <v>24</v>
      </c>
      <c r="D38" s="89">
        <v>31</v>
      </c>
      <c r="E38" s="90">
        <v>0.3</v>
      </c>
      <c r="F38" s="93">
        <f t="shared" si="1"/>
        <v>9.2999999999999989</v>
      </c>
      <c r="I38" s="85"/>
      <c r="J38" s="16"/>
      <c r="K38" s="86"/>
    </row>
    <row r="39" spans="1:11" s="5" customFormat="1">
      <c r="A39" s="14">
        <v>36</v>
      </c>
      <c r="B39" s="88" t="s">
        <v>50</v>
      </c>
      <c r="C39" s="26" t="s">
        <v>5</v>
      </c>
      <c r="D39" s="89">
        <v>138</v>
      </c>
      <c r="E39" s="90">
        <v>0.3</v>
      </c>
      <c r="F39" s="93">
        <f t="shared" si="1"/>
        <v>41.4</v>
      </c>
      <c r="I39" s="85"/>
      <c r="J39" s="16"/>
      <c r="K39" s="86"/>
    </row>
    <row r="40" spans="1:11" s="5" customFormat="1">
      <c r="A40" s="14">
        <v>37</v>
      </c>
      <c r="B40" s="91" t="s">
        <v>51</v>
      </c>
      <c r="C40" s="26" t="s">
        <v>5</v>
      </c>
      <c r="D40" s="89">
        <v>1</v>
      </c>
      <c r="E40" s="90">
        <v>0.3</v>
      </c>
      <c r="F40" s="93">
        <f t="shared" si="1"/>
        <v>0.3</v>
      </c>
      <c r="I40" s="85"/>
      <c r="J40" s="16"/>
      <c r="K40" s="86"/>
    </row>
    <row r="41" spans="1:11" s="5" customFormat="1">
      <c r="A41" s="14">
        <v>38</v>
      </c>
      <c r="B41" s="88" t="s">
        <v>52</v>
      </c>
      <c r="C41" s="26" t="s">
        <v>5</v>
      </c>
      <c r="D41" s="89">
        <v>138</v>
      </c>
      <c r="E41" s="90">
        <v>1</v>
      </c>
      <c r="F41" s="93">
        <f t="shared" si="1"/>
        <v>138</v>
      </c>
      <c r="I41" s="85"/>
      <c r="J41" s="16"/>
      <c r="K41" s="86"/>
    </row>
    <row r="42" spans="1:11" s="5" customFormat="1">
      <c r="A42" s="14">
        <v>39</v>
      </c>
      <c r="B42" s="88" t="s">
        <v>20</v>
      </c>
      <c r="C42" s="26" t="s">
        <v>5</v>
      </c>
      <c r="D42" s="89">
        <v>1</v>
      </c>
      <c r="E42" s="90">
        <v>1</v>
      </c>
      <c r="F42" s="93">
        <f t="shared" si="1"/>
        <v>1</v>
      </c>
      <c r="I42" s="85"/>
      <c r="J42" s="16"/>
      <c r="K42" s="86"/>
    </row>
    <row r="43" spans="1:11" s="5" customFormat="1">
      <c r="A43" s="14">
        <v>40</v>
      </c>
      <c r="B43" s="88" t="s">
        <v>160</v>
      </c>
      <c r="C43" s="26" t="s">
        <v>5</v>
      </c>
      <c r="D43" s="89">
        <v>138</v>
      </c>
      <c r="E43" s="90">
        <v>1</v>
      </c>
      <c r="F43" s="93">
        <f t="shared" si="1"/>
        <v>138</v>
      </c>
      <c r="I43" s="87"/>
      <c r="J43" s="16"/>
      <c r="K43" s="86"/>
    </row>
    <row r="44" spans="1:11" s="5" customFormat="1">
      <c r="A44" s="14">
        <v>41</v>
      </c>
      <c r="B44" s="88" t="s">
        <v>23</v>
      </c>
      <c r="C44" s="26" t="s">
        <v>53</v>
      </c>
      <c r="D44" s="89">
        <v>1</v>
      </c>
      <c r="E44" s="90">
        <v>1</v>
      </c>
      <c r="F44" s="93">
        <f t="shared" si="1"/>
        <v>1</v>
      </c>
      <c r="I44" s="85"/>
      <c r="J44" s="16"/>
      <c r="K44" s="86"/>
    </row>
    <row r="45" spans="1:11" s="5" customFormat="1">
      <c r="A45" s="14">
        <v>42</v>
      </c>
      <c r="B45" s="91" t="s">
        <v>161</v>
      </c>
      <c r="C45" s="26" t="s">
        <v>53</v>
      </c>
      <c r="D45" s="89">
        <v>2</v>
      </c>
      <c r="E45" s="90">
        <v>1</v>
      </c>
      <c r="F45" s="93">
        <f t="shared" si="1"/>
        <v>2</v>
      </c>
      <c r="I45" s="85"/>
      <c r="J45" s="16"/>
      <c r="K45" s="86"/>
    </row>
    <row r="46" spans="1:11" s="5" customFormat="1">
      <c r="A46" s="14">
        <v>43</v>
      </c>
      <c r="B46" s="88" t="s">
        <v>162</v>
      </c>
      <c r="C46" s="26" t="s">
        <v>53</v>
      </c>
      <c r="D46" s="89">
        <v>4</v>
      </c>
      <c r="E46" s="90">
        <v>1</v>
      </c>
      <c r="F46" s="93">
        <f t="shared" si="1"/>
        <v>4</v>
      </c>
      <c r="I46" s="85"/>
      <c r="J46" s="16"/>
      <c r="K46" s="86"/>
    </row>
    <row r="47" spans="1:11" s="5" customFormat="1">
      <c r="A47" s="14">
        <v>44</v>
      </c>
      <c r="B47" s="88" t="s">
        <v>163</v>
      </c>
      <c r="C47" s="26" t="s">
        <v>53</v>
      </c>
      <c r="D47" s="89">
        <v>1</v>
      </c>
      <c r="E47" s="90">
        <v>1</v>
      </c>
      <c r="F47" s="93">
        <f t="shared" si="1"/>
        <v>1</v>
      </c>
      <c r="I47" s="85"/>
      <c r="J47" s="16"/>
      <c r="K47" s="86"/>
    </row>
    <row r="48" spans="1:11" s="5" customFormat="1">
      <c r="A48" s="14">
        <v>45</v>
      </c>
      <c r="B48" s="88" t="s">
        <v>164</v>
      </c>
      <c r="C48" s="26" t="s">
        <v>5</v>
      </c>
      <c r="D48" s="89">
        <v>2</v>
      </c>
      <c r="E48" s="90">
        <v>0.5</v>
      </c>
      <c r="F48" s="93">
        <f t="shared" si="1"/>
        <v>1</v>
      </c>
      <c r="I48" s="87"/>
      <c r="J48" s="16"/>
      <c r="K48" s="86"/>
    </row>
    <row r="49" spans="1:12" s="5" customFormat="1">
      <c r="A49" s="14">
        <v>46</v>
      </c>
      <c r="B49" s="88" t="s">
        <v>165</v>
      </c>
      <c r="C49" s="26" t="s">
        <v>5</v>
      </c>
      <c r="D49" s="89">
        <v>2</v>
      </c>
      <c r="E49" s="92">
        <v>0.2</v>
      </c>
      <c r="F49" s="93">
        <f t="shared" si="1"/>
        <v>0.4</v>
      </c>
      <c r="I49" s="85"/>
      <c r="J49" s="16"/>
      <c r="K49" s="86"/>
    </row>
    <row r="50" spans="1:12" s="5" customFormat="1">
      <c r="A50" s="14">
        <v>47</v>
      </c>
      <c r="B50" s="91" t="s">
        <v>166</v>
      </c>
      <c r="C50" s="26" t="s">
        <v>5</v>
      </c>
      <c r="D50" s="89">
        <v>12</v>
      </c>
      <c r="E50" s="92">
        <v>5</v>
      </c>
      <c r="F50" s="93">
        <f>D50/E50</f>
        <v>2.4</v>
      </c>
      <c r="I50" s="85"/>
      <c r="J50" s="16"/>
      <c r="K50" s="86"/>
    </row>
    <row r="51" spans="1:12" s="64" customFormat="1" ht="13.2">
      <c r="A51" s="14">
        <v>48</v>
      </c>
      <c r="B51" s="91" t="s">
        <v>167</v>
      </c>
      <c r="C51" s="26" t="s">
        <v>5</v>
      </c>
      <c r="D51" s="89">
        <v>2</v>
      </c>
      <c r="E51" s="92">
        <v>5</v>
      </c>
      <c r="F51" s="93">
        <f t="shared" ref="F51:F53" si="2">D51/E51</f>
        <v>0.4</v>
      </c>
      <c r="I51" s="85"/>
      <c r="J51" s="16"/>
      <c r="K51" s="86"/>
    </row>
    <row r="52" spans="1:12" s="64" customFormat="1" ht="15" customHeight="1">
      <c r="A52" s="14">
        <v>49</v>
      </c>
      <c r="B52" s="91" t="s">
        <v>168</v>
      </c>
      <c r="C52" s="26" t="s">
        <v>5</v>
      </c>
      <c r="D52" s="89">
        <v>14</v>
      </c>
      <c r="E52" s="92">
        <v>0.2</v>
      </c>
      <c r="F52" s="93">
        <f t="shared" si="2"/>
        <v>70</v>
      </c>
      <c r="I52" s="85"/>
      <c r="J52" s="16"/>
      <c r="K52" s="86"/>
      <c r="L52" s="1"/>
    </row>
    <row r="53" spans="1:12" s="64" customFormat="1" ht="15" customHeight="1">
      <c r="A53" s="14">
        <v>50</v>
      </c>
      <c r="B53" s="88" t="s">
        <v>18</v>
      </c>
      <c r="C53" s="26" t="s">
        <v>6</v>
      </c>
      <c r="D53" s="89">
        <v>2.7589999999999999</v>
      </c>
      <c r="E53" s="92">
        <v>1</v>
      </c>
      <c r="F53" s="93">
        <f t="shared" si="2"/>
        <v>2.7589999999999999</v>
      </c>
      <c r="I53" s="87"/>
      <c r="J53" s="16"/>
      <c r="K53" s="86"/>
      <c r="L53" s="1"/>
    </row>
    <row r="54" spans="1:12" s="64" customFormat="1" ht="15" customHeight="1">
      <c r="A54" s="14">
        <v>51</v>
      </c>
      <c r="B54" s="88" t="s">
        <v>170</v>
      </c>
      <c r="C54" s="26" t="s">
        <v>27</v>
      </c>
      <c r="D54" s="89">
        <v>50.016100000000002</v>
      </c>
      <c r="E54" s="92">
        <v>4</v>
      </c>
      <c r="F54" s="93">
        <f t="shared" ref="F54" si="3">D54/E54</f>
        <v>12.504025</v>
      </c>
      <c r="I54" s="87"/>
      <c r="J54" s="16"/>
      <c r="K54" s="86"/>
      <c r="L54" s="1"/>
    </row>
    <row r="55" spans="1:12">
      <c r="A55" s="235" t="s">
        <v>10</v>
      </c>
      <c r="B55" s="236"/>
      <c r="C55" s="236"/>
      <c r="D55" s="236"/>
      <c r="E55" s="236"/>
      <c r="F55" s="94">
        <f>SUM(F5:F54)</f>
        <v>57531.342565000014</v>
      </c>
    </row>
    <row r="56" spans="1:12">
      <c r="A56" s="235" t="s">
        <v>11</v>
      </c>
      <c r="B56" s="236"/>
      <c r="C56" s="236"/>
      <c r="D56" s="236"/>
      <c r="E56" s="236"/>
      <c r="F56" s="94">
        <f>+F55/1000</f>
        <v>57.531342565000017</v>
      </c>
    </row>
    <row r="57" spans="1:12" ht="15.75" customHeight="1">
      <c r="A57" s="235" t="s">
        <v>12</v>
      </c>
      <c r="B57" s="236"/>
      <c r="C57" s="236"/>
      <c r="D57" s="236"/>
      <c r="E57" s="236"/>
      <c r="F57" s="94">
        <v>350</v>
      </c>
    </row>
    <row r="58" spans="1:12" ht="15.75" customHeight="1">
      <c r="A58" s="235" t="s">
        <v>14</v>
      </c>
      <c r="B58" s="236"/>
      <c r="C58" s="236"/>
      <c r="D58" s="236"/>
      <c r="E58" s="236"/>
      <c r="F58" s="17">
        <f>+F57*F56</f>
        <v>20135.969897750005</v>
      </c>
    </row>
    <row r="59" spans="1:12">
      <c r="A59" s="7"/>
      <c r="B59" s="8"/>
      <c r="C59" s="8"/>
      <c r="D59" s="8"/>
      <c r="E59" s="8"/>
      <c r="F59" s="9"/>
    </row>
    <row r="60" spans="1:12" customFormat="1">
      <c r="B60" s="18" t="s">
        <v>58</v>
      </c>
      <c r="C60" s="19"/>
      <c r="D60" s="19"/>
      <c r="E60" s="20">
        <v>20</v>
      </c>
      <c r="F60" s="21" t="s">
        <v>59</v>
      </c>
      <c r="G60" s="11"/>
      <c r="H60" s="12"/>
      <c r="I60" s="1"/>
      <c r="J60" s="1"/>
      <c r="K60" s="1"/>
    </row>
    <row r="61" spans="1:12" customFormat="1">
      <c r="B61" s="22" t="s">
        <v>60</v>
      </c>
      <c r="C61" s="19"/>
      <c r="D61" s="19"/>
      <c r="E61" s="23">
        <v>0.35</v>
      </c>
      <c r="F61" s="21" t="s">
        <v>61</v>
      </c>
      <c r="G61" s="11"/>
      <c r="H61" s="12"/>
      <c r="I61" s="1"/>
      <c r="J61" s="1"/>
      <c r="K61" s="1"/>
    </row>
    <row r="62" spans="1:12" customFormat="1">
      <c r="B62" s="22" t="s">
        <v>62</v>
      </c>
      <c r="C62" s="19"/>
      <c r="D62" s="19"/>
      <c r="E62" s="23">
        <v>0.35</v>
      </c>
      <c r="F62" s="21" t="s">
        <v>61</v>
      </c>
      <c r="G62" s="11"/>
      <c r="H62" s="12"/>
      <c r="I62" s="1"/>
      <c r="J62" s="1"/>
      <c r="K62" s="1"/>
    </row>
    <row r="63" spans="1:12" customFormat="1">
      <c r="B63" s="22"/>
      <c r="C63" s="19"/>
      <c r="D63" s="19"/>
      <c r="E63" s="20"/>
      <c r="F63" s="21"/>
      <c r="G63" s="13"/>
      <c r="H63" s="12"/>
      <c r="I63" s="1"/>
      <c r="J63" s="1"/>
      <c r="K63" s="1"/>
    </row>
    <row r="64" spans="1:12" customFormat="1">
      <c r="B64" s="18" t="s">
        <v>63</v>
      </c>
      <c r="C64" s="19"/>
      <c r="D64" s="19"/>
      <c r="E64" s="20"/>
      <c r="F64" s="21"/>
      <c r="G64" s="13"/>
      <c r="H64" s="12"/>
      <c r="I64" s="1"/>
      <c r="J64" s="1"/>
      <c r="K64" s="1"/>
    </row>
    <row r="65" spans="1:11" customFormat="1">
      <c r="B65" s="22" t="s">
        <v>64</v>
      </c>
      <c r="C65" s="19"/>
      <c r="D65" s="19"/>
      <c r="E65" s="23">
        <v>30</v>
      </c>
      <c r="F65" s="21" t="s">
        <v>65</v>
      </c>
      <c r="G65" s="13"/>
      <c r="H65" s="12"/>
      <c r="I65" s="1"/>
      <c r="J65" s="1"/>
      <c r="K65" s="1"/>
    </row>
    <row r="66" spans="1:11" customFormat="1">
      <c r="B66" s="22" t="s">
        <v>66</v>
      </c>
      <c r="C66" s="19"/>
      <c r="D66" s="19"/>
      <c r="E66" s="23"/>
      <c r="F66" s="21"/>
      <c r="G66" s="10"/>
      <c r="H66" s="12"/>
      <c r="I66" s="1"/>
      <c r="J66" s="1"/>
      <c r="K66" s="1"/>
    </row>
    <row r="67" spans="1:11" customFormat="1">
      <c r="B67" s="22"/>
      <c r="C67" s="19"/>
      <c r="D67" s="19"/>
      <c r="E67" s="23"/>
      <c r="F67" s="21"/>
      <c r="G67" s="10"/>
      <c r="H67" s="12"/>
      <c r="I67" s="1"/>
      <c r="J67" s="1"/>
      <c r="K67" s="1"/>
    </row>
    <row r="68" spans="1:11" customFormat="1">
      <c r="B68" s="22"/>
      <c r="C68" s="19"/>
      <c r="D68" s="19"/>
      <c r="E68" s="23"/>
      <c r="F68" s="21"/>
      <c r="G68" s="10"/>
      <c r="H68" s="12"/>
      <c r="I68" s="1"/>
      <c r="J68" s="1"/>
      <c r="K68" s="1"/>
    </row>
    <row r="69" spans="1:11" customFormat="1">
      <c r="B69" s="18" t="s">
        <v>58</v>
      </c>
      <c r="C69" s="19"/>
      <c r="D69" s="19"/>
      <c r="E69" s="20">
        <v>20</v>
      </c>
      <c r="F69" s="21" t="s">
        <v>59</v>
      </c>
      <c r="G69" s="11"/>
      <c r="H69" s="12"/>
      <c r="I69" s="1"/>
      <c r="J69" s="1"/>
      <c r="K69" s="1"/>
    </row>
    <row r="70" spans="1:11" customFormat="1">
      <c r="B70" s="22" t="s">
        <v>67</v>
      </c>
      <c r="C70" s="19"/>
      <c r="D70" s="19"/>
      <c r="E70" s="23">
        <v>1525</v>
      </c>
      <c r="F70" s="21" t="s">
        <v>68</v>
      </c>
      <c r="G70" s="11"/>
      <c r="H70" s="12"/>
      <c r="I70" s="1"/>
      <c r="J70" s="1"/>
      <c r="K70" s="1"/>
    </row>
    <row r="71" spans="1:11" customFormat="1">
      <c r="B71" s="22" t="s">
        <v>69</v>
      </c>
      <c r="C71" s="19"/>
      <c r="D71" s="19"/>
      <c r="E71" s="23">
        <f>0.35*20000</f>
        <v>7000</v>
      </c>
      <c r="F71" s="21" t="s">
        <v>61</v>
      </c>
      <c r="G71" s="11"/>
      <c r="H71" s="12"/>
      <c r="I71" s="1"/>
      <c r="J71" s="1"/>
      <c r="K71" s="1"/>
    </row>
    <row r="72" spans="1:11" customFormat="1" ht="14.25" customHeight="1">
      <c r="B72" s="22" t="s">
        <v>70</v>
      </c>
      <c r="C72" s="19"/>
      <c r="D72" s="19"/>
      <c r="E72" s="24">
        <f>+E71/E70</f>
        <v>4.5901639344262293</v>
      </c>
      <c r="F72" s="21" t="s">
        <v>61</v>
      </c>
      <c r="G72" s="10"/>
      <c r="H72" s="12"/>
      <c r="I72" s="1"/>
      <c r="J72" s="1"/>
      <c r="K72" s="1"/>
    </row>
    <row r="73" spans="1:11" ht="15" customHeight="1">
      <c r="A73" s="7"/>
      <c r="B73" s="8"/>
      <c r="C73" s="8"/>
      <c r="D73" s="8"/>
      <c r="E73" s="8"/>
      <c r="F73" s="9"/>
    </row>
    <row r="74" spans="1:11" ht="18">
      <c r="A74" s="247" t="s">
        <v>15</v>
      </c>
      <c r="B74" s="247"/>
      <c r="C74" s="247"/>
      <c r="D74" s="247"/>
      <c r="E74" s="247"/>
      <c r="F74" s="247"/>
    </row>
    <row r="75" spans="1:11" ht="26.4">
      <c r="A75" s="111" t="s">
        <v>0</v>
      </c>
      <c r="B75" s="112" t="s">
        <v>1</v>
      </c>
      <c r="C75" s="112" t="s">
        <v>2</v>
      </c>
      <c r="D75" s="113" t="s">
        <v>3</v>
      </c>
      <c r="E75" s="143" t="s">
        <v>122</v>
      </c>
      <c r="F75" s="113" t="s">
        <v>56</v>
      </c>
    </row>
    <row r="76" spans="1:11">
      <c r="A76" s="14">
        <v>1</v>
      </c>
      <c r="B76" s="104" t="s">
        <v>148</v>
      </c>
      <c r="C76" s="102" t="s">
        <v>7</v>
      </c>
      <c r="D76" s="222">
        <v>2309.3024999999998</v>
      </c>
      <c r="E76" s="25">
        <f t="shared" ref="E76:E81" si="4">ROUND((D76/6),0)</f>
        <v>385</v>
      </c>
      <c r="F76" s="110">
        <f>SUM(E76:E82)</f>
        <v>1867.35</v>
      </c>
    </row>
    <row r="77" spans="1:11" s="5" customFormat="1">
      <c r="A77" s="14">
        <v>2</v>
      </c>
      <c r="B77" s="104" t="s">
        <v>149</v>
      </c>
      <c r="C77" s="102" t="s">
        <v>7</v>
      </c>
      <c r="D77" s="222">
        <v>3102.855</v>
      </c>
      <c r="E77" s="25">
        <f t="shared" si="4"/>
        <v>517</v>
      </c>
      <c r="F77" s="223"/>
      <c r="J77" s="16"/>
      <c r="K77" s="86"/>
    </row>
    <row r="78" spans="1:11" s="5" customFormat="1">
      <c r="A78" s="14">
        <v>3</v>
      </c>
      <c r="B78" s="104" t="s">
        <v>150</v>
      </c>
      <c r="C78" s="102" t="s">
        <v>7</v>
      </c>
      <c r="D78" s="222">
        <v>2823.1875</v>
      </c>
      <c r="E78" s="25">
        <f t="shared" si="4"/>
        <v>471</v>
      </c>
      <c r="F78" s="93"/>
      <c r="J78" s="16"/>
      <c r="K78" s="86"/>
    </row>
    <row r="79" spans="1:11" s="5" customFormat="1">
      <c r="A79" s="14">
        <v>4</v>
      </c>
      <c r="B79" s="104" t="s">
        <v>151</v>
      </c>
      <c r="C79" s="102" t="s">
        <v>7</v>
      </c>
      <c r="D79" s="222">
        <v>568.91099999999994</v>
      </c>
      <c r="E79" s="25">
        <f t="shared" si="4"/>
        <v>95</v>
      </c>
      <c r="F79" s="93"/>
      <c r="J79" s="16"/>
      <c r="K79" s="86"/>
    </row>
    <row r="80" spans="1:11" s="5" customFormat="1">
      <c r="A80" s="14">
        <v>5</v>
      </c>
      <c r="B80" s="104" t="s">
        <v>152</v>
      </c>
      <c r="C80" s="102" t="s">
        <v>7</v>
      </c>
      <c r="D80" s="222">
        <v>1702.89</v>
      </c>
      <c r="E80" s="25">
        <f t="shared" si="4"/>
        <v>284</v>
      </c>
      <c r="F80" s="93"/>
      <c r="J80" s="16"/>
      <c r="K80" s="86"/>
    </row>
    <row r="81" spans="1:11" s="5" customFormat="1">
      <c r="A81" s="14">
        <v>6</v>
      </c>
      <c r="B81" s="104" t="s">
        <v>154</v>
      </c>
      <c r="C81" s="102" t="s">
        <v>7</v>
      </c>
      <c r="D81" s="222">
        <v>276</v>
      </c>
      <c r="E81" s="25">
        <f t="shared" si="4"/>
        <v>46</v>
      </c>
      <c r="F81" s="93"/>
      <c r="J81" s="16"/>
      <c r="K81" s="86"/>
    </row>
    <row r="82" spans="1:11" s="5" customFormat="1">
      <c r="A82" s="14">
        <v>7</v>
      </c>
      <c r="B82" s="104" t="s">
        <v>130</v>
      </c>
      <c r="C82" s="102" t="s">
        <v>7</v>
      </c>
      <c r="D82" s="222">
        <v>416.1</v>
      </c>
      <c r="E82" s="25">
        <f>D82/6</f>
        <v>69.350000000000009</v>
      </c>
      <c r="F82" s="93"/>
      <c r="J82" s="16"/>
      <c r="K82" s="86"/>
    </row>
    <row r="83" spans="1:11">
      <c r="A83" s="241" t="s">
        <v>71</v>
      </c>
      <c r="B83" s="242"/>
      <c r="C83" s="242"/>
      <c r="D83" s="242"/>
      <c r="E83" s="243"/>
      <c r="F83" s="94">
        <f>F76</f>
        <v>1867.35</v>
      </c>
      <c r="J83" s="16"/>
      <c r="K83" s="86"/>
    </row>
    <row r="84" spans="1:11">
      <c r="A84" s="140"/>
      <c r="B84" s="141"/>
      <c r="C84" s="141"/>
      <c r="D84" s="141"/>
      <c r="E84" s="142"/>
      <c r="F84" s="94"/>
      <c r="I84" s="85"/>
      <c r="J84" s="16"/>
      <c r="K84" s="86"/>
    </row>
    <row r="85" spans="1:11">
      <c r="A85" s="244" t="s">
        <v>57</v>
      </c>
      <c r="B85" s="245"/>
      <c r="C85" s="245"/>
      <c r="D85" s="245"/>
      <c r="E85" s="246"/>
      <c r="F85" s="94">
        <v>3.6</v>
      </c>
    </row>
    <row r="86" spans="1:11">
      <c r="A86" s="244" t="s">
        <v>17</v>
      </c>
      <c r="B86" s="245"/>
      <c r="C86" s="245"/>
      <c r="D86" s="245"/>
      <c r="E86" s="246"/>
      <c r="F86" s="117">
        <f>F83*F85</f>
        <v>6722.46</v>
      </c>
    </row>
    <row r="87" spans="1:11">
      <c r="A87" s="135"/>
      <c r="B87" s="136"/>
      <c r="C87" s="137"/>
      <c r="D87" s="138"/>
      <c r="E87" s="138"/>
      <c r="F87" s="138"/>
    </row>
    <row r="88" spans="1:11" ht="14.25" customHeight="1">
      <c r="A88" s="238" t="s">
        <v>19</v>
      </c>
      <c r="B88" s="239"/>
      <c r="C88" s="239"/>
      <c r="D88" s="239"/>
      <c r="E88" s="240"/>
      <c r="F88" s="219">
        <f>+F58+F86</f>
        <v>26858.429897750004</v>
      </c>
    </row>
  </sheetData>
  <mergeCells count="11">
    <mergeCell ref="A88:E88"/>
    <mergeCell ref="A83:E83"/>
    <mergeCell ref="A85:E85"/>
    <mergeCell ref="A86:E86"/>
    <mergeCell ref="A74:F74"/>
    <mergeCell ref="A1:F1"/>
    <mergeCell ref="A57:E57"/>
    <mergeCell ref="A58:E58"/>
    <mergeCell ref="A55:E55"/>
    <mergeCell ref="A56:E56"/>
    <mergeCell ref="A3:F3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75"/>
  <sheetViews>
    <sheetView topLeftCell="A19" workbookViewId="0">
      <selection activeCell="I55" sqref="I55"/>
    </sheetView>
  </sheetViews>
  <sheetFormatPr baseColWidth="10" defaultColWidth="11.44140625" defaultRowHeight="12"/>
  <cols>
    <col min="1" max="1" width="43.5546875" style="30" customWidth="1"/>
    <col min="2" max="2" width="7.5546875" style="30" customWidth="1"/>
    <col min="3" max="3" width="12" style="30" bestFit="1" customWidth="1"/>
    <col min="4" max="4" width="14" style="30" customWidth="1"/>
    <col min="5" max="5" width="11.44140625" style="30"/>
    <col min="6" max="6" width="13.33203125" style="30" customWidth="1"/>
    <col min="7" max="7" width="16" style="30" customWidth="1"/>
    <col min="8" max="16384" width="11.44140625" style="30"/>
  </cols>
  <sheetData>
    <row r="1" spans="1:12" ht="18">
      <c r="A1" s="234" t="s">
        <v>127</v>
      </c>
      <c r="B1" s="234"/>
      <c r="C1" s="234"/>
      <c r="D1" s="234"/>
      <c r="E1" s="234"/>
      <c r="F1" s="234"/>
      <c r="G1" s="66"/>
      <c r="H1" s="29"/>
      <c r="I1" s="29"/>
      <c r="J1" s="29"/>
      <c r="K1" s="29"/>
      <c r="L1" s="29"/>
    </row>
    <row r="2" spans="1:12">
      <c r="A2" s="31"/>
      <c r="B2" s="31"/>
      <c r="C2" s="31"/>
      <c r="D2" s="31"/>
      <c r="E2" s="31"/>
      <c r="F2" s="31"/>
      <c r="G2" s="32"/>
      <c r="H2" s="29"/>
      <c r="I2" s="29"/>
      <c r="J2" s="29"/>
      <c r="K2" s="29"/>
      <c r="L2" s="29"/>
    </row>
    <row r="3" spans="1:12" s="42" customFormat="1">
      <c r="A3" s="39" t="s">
        <v>174</v>
      </c>
      <c r="B3" s="39"/>
      <c r="C3" s="40"/>
      <c r="D3" s="40"/>
      <c r="E3" s="40"/>
      <c r="F3" s="40"/>
      <c r="G3" s="40"/>
      <c r="H3" s="41"/>
      <c r="I3" s="29"/>
      <c r="J3" s="29"/>
      <c r="K3" s="29"/>
      <c r="L3" s="29"/>
    </row>
    <row r="4" spans="1:12" s="42" customFormat="1">
      <c r="A4" s="39"/>
      <c r="B4" s="39"/>
      <c r="C4" s="40"/>
      <c r="D4" s="40"/>
      <c r="E4" s="40"/>
      <c r="F4" s="40"/>
      <c r="G4" s="40"/>
      <c r="H4" s="41"/>
      <c r="I4" s="29"/>
      <c r="J4" s="29"/>
      <c r="K4" s="29"/>
      <c r="L4" s="29"/>
    </row>
    <row r="5" spans="1:12" s="42" customFormat="1">
      <c r="A5" s="40" t="s">
        <v>80</v>
      </c>
      <c r="B5" s="40"/>
      <c r="C5" s="40"/>
      <c r="D5" s="40"/>
      <c r="E5" s="40"/>
      <c r="F5" s="40"/>
      <c r="G5" s="40"/>
      <c r="H5" s="41"/>
      <c r="I5" s="29"/>
      <c r="J5" s="29"/>
      <c r="K5" s="29"/>
      <c r="L5" s="29"/>
    </row>
    <row r="6" spans="1:12" s="42" customFormat="1">
      <c r="A6" s="39" t="s">
        <v>81</v>
      </c>
      <c r="B6" s="40"/>
      <c r="C6" s="40">
        <v>40</v>
      </c>
      <c r="D6" s="43" t="s">
        <v>82</v>
      </c>
      <c r="E6" s="40"/>
      <c r="F6" s="40"/>
      <c r="G6" s="40"/>
      <c r="H6" s="41"/>
      <c r="I6" s="29"/>
      <c r="J6" s="29"/>
      <c r="K6" s="29"/>
      <c r="L6" s="29"/>
    </row>
    <row r="7" spans="1:12" s="42" customFormat="1">
      <c r="A7" s="44" t="s">
        <v>121</v>
      </c>
      <c r="B7" s="45"/>
      <c r="C7" s="40">
        <v>3</v>
      </c>
      <c r="D7" s="43" t="s">
        <v>83</v>
      </c>
      <c r="E7" s="40"/>
      <c r="F7" s="40"/>
      <c r="G7" s="40"/>
      <c r="H7" s="41"/>
      <c r="I7" s="29"/>
      <c r="J7" s="29"/>
      <c r="K7" s="29"/>
      <c r="L7" s="29"/>
    </row>
    <row r="8" spans="1:12" s="42" customFormat="1">
      <c r="A8" s="39" t="s">
        <v>84</v>
      </c>
      <c r="B8" s="40"/>
      <c r="C8" s="40">
        <v>3</v>
      </c>
      <c r="D8" s="43" t="s">
        <v>85</v>
      </c>
      <c r="E8" s="40"/>
      <c r="F8" s="40"/>
      <c r="G8" s="40"/>
      <c r="H8" s="41"/>
      <c r="I8" s="29"/>
      <c r="J8" s="29"/>
      <c r="K8" s="29"/>
      <c r="L8" s="29"/>
    </row>
    <row r="9" spans="1:12" s="42" customFormat="1">
      <c r="A9" s="39" t="s">
        <v>86</v>
      </c>
      <c r="B9" s="40"/>
      <c r="C9" s="46">
        <f>(C6)/C8</f>
        <v>13.333333333333334</v>
      </c>
      <c r="D9" s="43" t="s">
        <v>87</v>
      </c>
      <c r="E9" s="40"/>
      <c r="F9" s="40"/>
      <c r="G9" s="40"/>
      <c r="H9" s="41"/>
      <c r="I9" s="34"/>
      <c r="J9" s="34"/>
      <c r="K9" s="34"/>
      <c r="L9" s="34"/>
    </row>
    <row r="10" spans="1:12" s="42" customFormat="1" ht="13.2">
      <c r="A10" s="39" t="s">
        <v>88</v>
      </c>
      <c r="B10" s="40"/>
      <c r="C10" s="40">
        <v>100</v>
      </c>
      <c r="D10" s="43" t="s">
        <v>4</v>
      </c>
      <c r="E10" s="40"/>
      <c r="F10" s="40"/>
      <c r="G10" s="40"/>
      <c r="H10" s="41"/>
      <c r="I10" s="34"/>
      <c r="J10" s="34"/>
      <c r="K10" s="16"/>
      <c r="L10" s="86"/>
    </row>
    <row r="11" spans="1:12" s="42" customFormat="1" ht="13.2">
      <c r="A11" s="39" t="s">
        <v>89</v>
      </c>
      <c r="B11" s="40"/>
      <c r="C11" s="47">
        <f>+C9/C10</f>
        <v>0.13333333333333333</v>
      </c>
      <c r="D11" s="43" t="s">
        <v>90</v>
      </c>
      <c r="E11" s="40"/>
      <c r="F11" s="40"/>
      <c r="G11" s="40"/>
      <c r="H11" s="41"/>
      <c r="K11" s="16"/>
      <c r="L11" s="86"/>
    </row>
    <row r="12" spans="1:12" s="42" customFormat="1" ht="13.2">
      <c r="A12" s="39" t="s">
        <v>91</v>
      </c>
      <c r="B12" s="40"/>
      <c r="C12" s="40">
        <v>0.1</v>
      </c>
      <c r="D12" s="43" t="s">
        <v>92</v>
      </c>
      <c r="E12" s="40"/>
      <c r="F12" s="40"/>
      <c r="G12" s="40"/>
      <c r="H12" s="41"/>
      <c r="K12" s="16"/>
      <c r="L12" s="86"/>
    </row>
    <row r="13" spans="1:12" s="42" customFormat="1" ht="13.2">
      <c r="A13" s="39" t="s">
        <v>93</v>
      </c>
      <c r="B13" s="40"/>
      <c r="C13" s="40">
        <v>100</v>
      </c>
      <c r="D13" s="43" t="s">
        <v>94</v>
      </c>
      <c r="E13" s="40"/>
      <c r="F13" s="40"/>
      <c r="G13" s="40"/>
      <c r="H13" s="41"/>
      <c r="K13" s="16"/>
      <c r="L13" s="86"/>
    </row>
    <row r="14" spans="1:12" s="42" customFormat="1" ht="13.2">
      <c r="A14" s="39" t="s">
        <v>95</v>
      </c>
      <c r="B14" s="40"/>
      <c r="C14" s="40">
        <v>100</v>
      </c>
      <c r="D14" s="43" t="s">
        <v>96</v>
      </c>
      <c r="E14" s="40"/>
      <c r="F14" s="40"/>
      <c r="G14" s="40"/>
      <c r="H14" s="41"/>
      <c r="K14" s="16"/>
      <c r="L14" s="86"/>
    </row>
    <row r="15" spans="1:12" s="42" customFormat="1" ht="13.2">
      <c r="A15" s="39" t="s">
        <v>97</v>
      </c>
      <c r="B15" s="40"/>
      <c r="C15" s="40">
        <v>80</v>
      </c>
      <c r="D15" s="43" t="s">
        <v>96</v>
      </c>
      <c r="E15" s="40"/>
      <c r="F15" s="40"/>
      <c r="G15" s="40"/>
      <c r="H15" s="41"/>
      <c r="K15" s="16"/>
      <c r="L15" s="86"/>
    </row>
    <row r="16" spans="1:12" s="42" customFormat="1" ht="13.2">
      <c r="A16" s="39" t="s">
        <v>98</v>
      </c>
      <c r="B16" s="40"/>
      <c r="C16" s="40">
        <v>65</v>
      </c>
      <c r="D16" s="43" t="s">
        <v>96</v>
      </c>
      <c r="E16" s="40"/>
      <c r="F16" s="40"/>
      <c r="G16" s="40"/>
      <c r="H16" s="41"/>
      <c r="K16" s="16"/>
      <c r="L16" s="86"/>
    </row>
    <row r="17" spans="1:12" s="42" customFormat="1" ht="13.2">
      <c r="A17" s="39" t="s">
        <v>99</v>
      </c>
      <c r="B17" s="40"/>
      <c r="C17" s="40">
        <v>50</v>
      </c>
      <c r="D17" s="43" t="s">
        <v>96</v>
      </c>
      <c r="E17" s="40"/>
      <c r="F17" s="40"/>
      <c r="G17" s="40"/>
      <c r="H17" s="41"/>
      <c r="K17" s="16"/>
      <c r="L17" s="86"/>
    </row>
    <row r="18" spans="1:12" s="42" customFormat="1" ht="13.2">
      <c r="A18" s="39" t="s">
        <v>100</v>
      </c>
      <c r="B18" s="40"/>
      <c r="C18" s="40">
        <v>40</v>
      </c>
      <c r="D18" s="43" t="s">
        <v>96</v>
      </c>
      <c r="E18" s="40"/>
      <c r="F18" s="40"/>
      <c r="G18" s="40"/>
      <c r="H18" s="41"/>
      <c r="K18" s="16"/>
      <c r="L18" s="86"/>
    </row>
    <row r="19" spans="1:12" s="42" customFormat="1" ht="13.2">
      <c r="A19" s="39" t="s">
        <v>101</v>
      </c>
      <c r="B19" s="40"/>
      <c r="C19" s="40">
        <v>30</v>
      </c>
      <c r="D19" s="43" t="s">
        <v>96</v>
      </c>
      <c r="E19" s="40"/>
      <c r="F19" s="40"/>
      <c r="G19" s="40"/>
      <c r="H19" s="41"/>
      <c r="K19" s="16"/>
      <c r="L19" s="86"/>
    </row>
    <row r="20" spans="1:12" s="42" customFormat="1" ht="13.2">
      <c r="A20" s="39" t="s">
        <v>102</v>
      </c>
      <c r="B20" s="40"/>
      <c r="C20" s="40">
        <v>20</v>
      </c>
      <c r="D20" s="43" t="s">
        <v>96</v>
      </c>
      <c r="E20" s="40"/>
      <c r="F20" s="40"/>
      <c r="G20" s="40"/>
      <c r="H20" s="41"/>
      <c r="K20" s="16"/>
      <c r="L20" s="86"/>
    </row>
    <row r="21" spans="1:12" s="42" customFormat="1" ht="13.2">
      <c r="A21" s="39" t="s">
        <v>103</v>
      </c>
      <c r="B21" s="40"/>
      <c r="C21" s="40">
        <v>2</v>
      </c>
      <c r="D21" s="43" t="s">
        <v>104</v>
      </c>
      <c r="E21" s="40"/>
      <c r="F21" s="40"/>
      <c r="G21" s="40"/>
      <c r="H21" s="41"/>
      <c r="K21" s="16"/>
      <c r="L21" s="86"/>
    </row>
    <row r="22" spans="1:12" s="42" customFormat="1" ht="13.2">
      <c r="A22" s="39" t="s">
        <v>105</v>
      </c>
      <c r="B22" s="40"/>
      <c r="C22" s="40">
        <v>4</v>
      </c>
      <c r="D22" s="43" t="s">
        <v>106</v>
      </c>
      <c r="E22" s="40"/>
      <c r="F22" s="40"/>
      <c r="G22" s="40"/>
      <c r="H22" s="41"/>
      <c r="K22" s="16"/>
      <c r="L22" s="86"/>
    </row>
    <row r="23" spans="1:12" s="42" customFormat="1" ht="13.2">
      <c r="A23" s="39" t="s">
        <v>107</v>
      </c>
      <c r="B23" s="40"/>
      <c r="C23" s="40">
        <v>2</v>
      </c>
      <c r="D23" s="43" t="s">
        <v>108</v>
      </c>
      <c r="E23" s="40"/>
      <c r="F23" s="40"/>
      <c r="G23" s="40"/>
      <c r="H23" s="41"/>
      <c r="K23" s="16"/>
      <c r="L23" s="86"/>
    </row>
    <row r="24" spans="1:12" ht="13.2">
      <c r="A24" s="33"/>
      <c r="B24" s="29"/>
      <c r="C24" s="29"/>
      <c r="D24" s="29"/>
      <c r="E24" s="29"/>
      <c r="F24" s="29"/>
      <c r="G24" s="15"/>
      <c r="H24" s="16"/>
      <c r="I24" s="15"/>
      <c r="J24" s="65"/>
      <c r="K24" s="16"/>
      <c r="L24" s="86"/>
    </row>
    <row r="25" spans="1:12" ht="13.2">
      <c r="A25" s="33" t="s">
        <v>75</v>
      </c>
      <c r="B25" s="29"/>
      <c r="C25" s="29"/>
      <c r="D25" s="29"/>
      <c r="E25" s="29"/>
      <c r="F25" s="29"/>
      <c r="G25" s="15"/>
      <c r="H25" s="16"/>
      <c r="I25" s="15"/>
      <c r="J25" s="65"/>
      <c r="K25" s="16"/>
      <c r="L25" s="86"/>
    </row>
    <row r="26" spans="1:12" ht="13.8" thickBot="1">
      <c r="A26" s="33"/>
      <c r="B26" s="29"/>
      <c r="C26" s="29"/>
      <c r="D26" s="29"/>
      <c r="E26" s="29"/>
      <c r="F26" s="29"/>
      <c r="G26" s="15"/>
      <c r="H26" s="16"/>
      <c r="I26" s="15"/>
      <c r="J26" s="65"/>
      <c r="K26" s="16"/>
      <c r="L26" s="86"/>
    </row>
    <row r="27" spans="1:12" ht="13.8" thickBot="1">
      <c r="A27" s="166" t="s">
        <v>120</v>
      </c>
      <c r="B27" s="167" t="s">
        <v>72</v>
      </c>
      <c r="C27" s="168" t="s">
        <v>73</v>
      </c>
      <c r="D27" s="201"/>
      <c r="E27" s="170"/>
      <c r="F27" s="170"/>
      <c r="G27" s="170"/>
      <c r="H27" s="29"/>
      <c r="I27" s="29"/>
      <c r="J27" s="29"/>
      <c r="K27" s="16"/>
      <c r="L27" s="86"/>
    </row>
    <row r="28" spans="1:12" ht="13.2">
      <c r="A28" s="202" t="s">
        <v>123</v>
      </c>
      <c r="B28" s="215" t="s">
        <v>76</v>
      </c>
      <c r="C28" s="203">
        <v>29.8142</v>
      </c>
      <c r="D28" s="181"/>
      <c r="E28" s="204"/>
      <c r="F28" s="204"/>
      <c r="G28" s="181"/>
      <c r="K28" s="16"/>
      <c r="L28" s="86"/>
    </row>
    <row r="29" spans="1:12" ht="13.2">
      <c r="A29" s="205" t="s">
        <v>124</v>
      </c>
      <c r="B29" s="216" t="s">
        <v>76</v>
      </c>
      <c r="C29" s="206">
        <v>0.44819999999999999</v>
      </c>
      <c r="D29" s="181"/>
      <c r="E29" s="204"/>
      <c r="F29" s="204"/>
      <c r="G29" s="181"/>
      <c r="K29" s="16"/>
      <c r="L29" s="86"/>
    </row>
    <row r="30" spans="1:12" ht="13.2">
      <c r="A30" s="205" t="s">
        <v>169</v>
      </c>
      <c r="B30" s="216" t="s">
        <v>76</v>
      </c>
      <c r="C30" s="206">
        <v>0.76360000000000006</v>
      </c>
      <c r="D30" s="181"/>
      <c r="E30" s="204"/>
      <c r="F30" s="204"/>
      <c r="G30" s="181"/>
      <c r="K30" s="16"/>
      <c r="L30" s="86"/>
    </row>
    <row r="31" spans="1:12" ht="13.2">
      <c r="A31" s="205" t="s">
        <v>125</v>
      </c>
      <c r="B31" s="216" t="s">
        <v>76</v>
      </c>
      <c r="C31" s="206">
        <v>0.41420000000000001</v>
      </c>
      <c r="D31" s="181"/>
      <c r="E31" s="204"/>
      <c r="F31" s="204"/>
      <c r="G31" s="181"/>
      <c r="K31" s="16"/>
      <c r="L31" s="86"/>
    </row>
    <row r="32" spans="1:12" ht="13.2">
      <c r="A32" s="205" t="s">
        <v>126</v>
      </c>
      <c r="B32" s="216" t="s">
        <v>76</v>
      </c>
      <c r="C32" s="206">
        <v>3.6095999999999999</v>
      </c>
      <c r="D32" s="181"/>
      <c r="E32" s="204"/>
      <c r="F32" s="204"/>
      <c r="G32" s="181"/>
      <c r="K32" s="16"/>
      <c r="L32" s="86"/>
    </row>
    <row r="33" spans="1:12" ht="13.2">
      <c r="A33" s="205" t="s">
        <v>78</v>
      </c>
      <c r="B33" s="216" t="s">
        <v>76</v>
      </c>
      <c r="C33" s="206">
        <v>14.447800000000001</v>
      </c>
      <c r="D33" s="181"/>
      <c r="E33" s="204"/>
      <c r="F33" s="204"/>
      <c r="G33" s="181"/>
      <c r="K33" s="16"/>
      <c r="L33" s="86"/>
    </row>
    <row r="34" spans="1:12" ht="13.2">
      <c r="A34" s="205" t="s">
        <v>77</v>
      </c>
      <c r="B34" s="216" t="s">
        <v>76</v>
      </c>
      <c r="C34" s="206">
        <v>31.724400000000003</v>
      </c>
      <c r="D34" s="181"/>
      <c r="E34" s="204"/>
      <c r="F34" s="204"/>
      <c r="G34" s="181"/>
      <c r="K34" s="16"/>
      <c r="L34" s="86"/>
    </row>
    <row r="35" spans="1:12" ht="13.2">
      <c r="A35" s="205" t="s">
        <v>79</v>
      </c>
      <c r="B35" s="216" t="s">
        <v>76</v>
      </c>
      <c r="C35" s="206">
        <v>8.2429000000000006</v>
      </c>
      <c r="D35" s="181"/>
      <c r="E35" s="204"/>
      <c r="F35" s="204"/>
      <c r="G35" s="181"/>
      <c r="K35" s="16"/>
      <c r="L35" s="86"/>
    </row>
    <row r="36" spans="1:12" ht="13.8" thickBot="1">
      <c r="A36" s="163"/>
      <c r="B36" s="164"/>
      <c r="C36" s="165"/>
      <c r="D36" s="181"/>
      <c r="E36" s="204"/>
      <c r="F36" s="204"/>
      <c r="G36" s="181"/>
      <c r="K36" s="16"/>
      <c r="L36" s="86"/>
    </row>
    <row r="37" spans="1:12" ht="13.8" thickBot="1">
      <c r="A37" s="207" t="s">
        <v>22</v>
      </c>
      <c r="B37" s="176"/>
      <c r="C37" s="208">
        <f>+SUM(C28:C35)</f>
        <v>89.464900000000014</v>
      </c>
      <c r="D37" s="181"/>
      <c r="E37" s="209"/>
      <c r="F37" s="204"/>
      <c r="G37" s="181"/>
      <c r="K37" s="16"/>
      <c r="L37" s="86"/>
    </row>
    <row r="38" spans="1:12" ht="13.2">
      <c r="A38" s="179" t="s">
        <v>74</v>
      </c>
      <c r="B38" s="179"/>
      <c r="C38" s="180" t="s">
        <v>74</v>
      </c>
      <c r="D38" s="180" t="s">
        <v>74</v>
      </c>
      <c r="E38" s="180" t="s">
        <v>74</v>
      </c>
      <c r="F38" s="179"/>
      <c r="G38" s="179"/>
      <c r="H38" s="29"/>
      <c r="I38" s="29"/>
      <c r="J38" s="29"/>
      <c r="K38" s="16"/>
      <c r="L38" s="86"/>
    </row>
    <row r="39" spans="1:12" s="42" customFormat="1" ht="13.8" thickBot="1">
      <c r="A39" s="148" t="s">
        <v>109</v>
      </c>
      <c r="B39" s="49"/>
      <c r="C39" s="49"/>
      <c r="D39" s="49"/>
      <c r="E39" s="49"/>
      <c r="F39" s="49"/>
      <c r="G39" s="49"/>
      <c r="H39" s="48"/>
      <c r="K39" s="16"/>
      <c r="L39" s="86"/>
    </row>
    <row r="40" spans="1:12" s="42" customFormat="1" ht="15.75" customHeight="1" thickBot="1">
      <c r="A40" s="248" t="s">
        <v>110</v>
      </c>
      <c r="B40" s="249"/>
      <c r="C40" s="250"/>
      <c r="D40" s="50" t="s">
        <v>73</v>
      </c>
      <c r="E40" s="50" t="s">
        <v>111</v>
      </c>
      <c r="F40" s="50" t="s">
        <v>112</v>
      </c>
      <c r="G40" s="181"/>
      <c r="K40" s="16"/>
      <c r="L40" s="86"/>
    </row>
    <row r="41" spans="1:12" s="42" customFormat="1" ht="13.8" thickBot="1">
      <c r="A41" s="251" t="s">
        <v>113</v>
      </c>
      <c r="B41" s="252"/>
      <c r="C41" s="253"/>
      <c r="D41" s="99">
        <f>'F.T.- A.P.'!F55</f>
        <v>57531.342565000014</v>
      </c>
      <c r="E41" s="99">
        <v>0.1</v>
      </c>
      <c r="F41" s="100">
        <f>+D41*E41</f>
        <v>5753.1342565000014</v>
      </c>
      <c r="G41" s="181"/>
      <c r="K41" s="16"/>
      <c r="L41" s="86"/>
    </row>
    <row r="42" spans="1:12" s="42" customFormat="1" ht="15.75" customHeight="1" thickBot="1">
      <c r="A42" s="254" t="s">
        <v>112</v>
      </c>
      <c r="B42" s="255"/>
      <c r="C42" s="256"/>
      <c r="D42" s="151"/>
      <c r="E42" s="152"/>
      <c r="F42" s="157">
        <f>SUM(F41:F41)</f>
        <v>5753.1342565000014</v>
      </c>
      <c r="G42" s="181"/>
      <c r="K42" s="16"/>
      <c r="L42" s="86"/>
    </row>
    <row r="43" spans="1:12" s="42" customFormat="1" ht="15.75" customHeight="1" thickBot="1">
      <c r="A43" s="153"/>
      <c r="B43" s="153"/>
      <c r="C43" s="153"/>
      <c r="D43" s="148"/>
      <c r="E43" s="148"/>
      <c r="F43" s="149"/>
      <c r="G43" s="181"/>
      <c r="K43" s="16"/>
      <c r="L43" s="86"/>
    </row>
    <row r="44" spans="1:12" s="42" customFormat="1" ht="15.75" customHeight="1" thickBot="1">
      <c r="A44" s="248" t="s">
        <v>110</v>
      </c>
      <c r="B44" s="249"/>
      <c r="C44" s="250"/>
      <c r="D44" s="50" t="s">
        <v>73</v>
      </c>
      <c r="E44" s="50" t="s">
        <v>114</v>
      </c>
      <c r="F44" s="50" t="s">
        <v>115</v>
      </c>
      <c r="G44" s="50" t="s">
        <v>112</v>
      </c>
      <c r="K44" s="16"/>
      <c r="L44" s="86"/>
    </row>
    <row r="45" spans="1:12" s="42" customFormat="1" ht="15.75" customHeight="1" thickBot="1">
      <c r="A45" s="251" t="s">
        <v>116</v>
      </c>
      <c r="B45" s="252"/>
      <c r="C45" s="154"/>
      <c r="D45" s="99">
        <f>+C37</f>
        <v>89.464900000000014</v>
      </c>
      <c r="E45" s="99">
        <v>0.2</v>
      </c>
      <c r="F45" s="99">
        <v>10</v>
      </c>
      <c r="G45" s="100">
        <f>+D45/E45*F45</f>
        <v>4473.2450000000008</v>
      </c>
      <c r="K45" s="16"/>
      <c r="L45" s="86"/>
    </row>
    <row r="46" spans="1:12" s="42" customFormat="1" ht="15.75" customHeight="1" thickBot="1">
      <c r="A46" s="254" t="s">
        <v>112</v>
      </c>
      <c r="B46" s="255"/>
      <c r="C46" s="155"/>
      <c r="D46" s="151"/>
      <c r="E46" s="156"/>
      <c r="F46" s="152"/>
      <c r="G46" s="157">
        <f>SUM(G45:G45)</f>
        <v>4473.2450000000008</v>
      </c>
      <c r="K46" s="16"/>
      <c r="L46" s="86"/>
    </row>
    <row r="47" spans="1:12" s="42" customFormat="1" ht="15.75" customHeight="1" thickBot="1">
      <c r="A47" s="153"/>
      <c r="B47" s="153"/>
      <c r="C47" s="153"/>
      <c r="D47" s="148"/>
      <c r="E47" s="148"/>
      <c r="F47" s="149"/>
      <c r="G47" s="181"/>
      <c r="K47" s="16"/>
      <c r="L47" s="86"/>
    </row>
    <row r="48" spans="1:12" s="42" customFormat="1" ht="15.75" customHeight="1" thickBot="1">
      <c r="A48" s="248" t="s">
        <v>110</v>
      </c>
      <c r="B48" s="249"/>
      <c r="C48" s="250"/>
      <c r="D48" s="50" t="s">
        <v>73</v>
      </c>
      <c r="E48" s="50" t="s">
        <v>117</v>
      </c>
      <c r="F48" s="50" t="s">
        <v>115</v>
      </c>
      <c r="G48" s="50" t="s">
        <v>112</v>
      </c>
      <c r="K48" s="16"/>
      <c r="L48" s="86"/>
    </row>
    <row r="49" spans="1:12" s="42" customFormat="1" ht="15.75" customHeight="1">
      <c r="A49" s="182" t="s">
        <v>118</v>
      </c>
      <c r="B49" s="183"/>
      <c r="C49" s="183"/>
      <c r="D49" s="58" t="str">
        <f>+C38</f>
        <v xml:space="preserve"> </v>
      </c>
      <c r="E49" s="58"/>
      <c r="F49" s="58"/>
      <c r="G49" s="53"/>
      <c r="K49" s="16"/>
      <c r="L49" s="86"/>
    </row>
    <row r="50" spans="1:12" s="42" customFormat="1" ht="15.75" customHeight="1">
      <c r="A50" s="210" t="s">
        <v>148</v>
      </c>
      <c r="B50" s="211"/>
      <c r="C50" s="212"/>
      <c r="D50" s="213">
        <v>2309.3000000000002</v>
      </c>
      <c r="E50" s="214">
        <v>100</v>
      </c>
      <c r="F50" s="197">
        <v>10</v>
      </c>
      <c r="G50" s="198">
        <f t="shared" ref="G50:G56" si="0">+D50/E50*F50</f>
        <v>230.93000000000004</v>
      </c>
      <c r="I50" s="98"/>
      <c r="K50" s="16"/>
      <c r="L50" s="86"/>
    </row>
    <row r="51" spans="1:12" s="42" customFormat="1" ht="15.75" customHeight="1">
      <c r="A51" s="210" t="s">
        <v>149</v>
      </c>
      <c r="B51" s="211"/>
      <c r="C51" s="212"/>
      <c r="D51" s="213">
        <v>3102.855</v>
      </c>
      <c r="E51" s="214">
        <v>40</v>
      </c>
      <c r="F51" s="197">
        <v>10</v>
      </c>
      <c r="G51" s="198">
        <f t="shared" si="0"/>
        <v>775.71375</v>
      </c>
      <c r="I51" s="98"/>
      <c r="K51" s="16"/>
      <c r="L51" s="86"/>
    </row>
    <row r="52" spans="1:12" s="42" customFormat="1" ht="15.75" customHeight="1">
      <c r="A52" s="210" t="s">
        <v>150</v>
      </c>
      <c r="B52" s="211"/>
      <c r="C52" s="212"/>
      <c r="D52" s="213">
        <v>2823.1875</v>
      </c>
      <c r="E52" s="214">
        <v>65</v>
      </c>
      <c r="F52" s="197">
        <v>10</v>
      </c>
      <c r="G52" s="198">
        <f t="shared" si="0"/>
        <v>434.33653846153845</v>
      </c>
      <c r="I52" s="98"/>
      <c r="K52" s="16"/>
      <c r="L52" s="86"/>
    </row>
    <row r="53" spans="1:12" s="42" customFormat="1" ht="15.75" customHeight="1">
      <c r="A53" s="210" t="s">
        <v>151</v>
      </c>
      <c r="B53" s="211"/>
      <c r="C53" s="212"/>
      <c r="D53" s="213">
        <v>568.91099999999994</v>
      </c>
      <c r="E53" s="214">
        <v>50</v>
      </c>
      <c r="F53" s="197">
        <v>10</v>
      </c>
      <c r="G53" s="198">
        <f t="shared" si="0"/>
        <v>113.78219999999999</v>
      </c>
      <c r="I53" s="98"/>
      <c r="K53" s="16"/>
      <c r="L53" s="86"/>
    </row>
    <row r="54" spans="1:12" s="42" customFormat="1" ht="15.75" customHeight="1">
      <c r="A54" s="210" t="s">
        <v>152</v>
      </c>
      <c r="B54" s="211"/>
      <c r="C54" s="212"/>
      <c r="D54" s="213">
        <v>1702.89</v>
      </c>
      <c r="E54" s="214">
        <v>80</v>
      </c>
      <c r="F54" s="197">
        <v>10</v>
      </c>
      <c r="G54" s="198">
        <f t="shared" si="0"/>
        <v>212.86125000000001</v>
      </c>
      <c r="I54" s="98"/>
      <c r="K54" s="16"/>
      <c r="L54" s="86"/>
    </row>
    <row r="55" spans="1:12" s="42" customFormat="1" ht="15.75" customHeight="1">
      <c r="A55" s="210" t="s">
        <v>154</v>
      </c>
      <c r="B55" s="211"/>
      <c r="C55" s="212"/>
      <c r="D55" s="213">
        <v>276</v>
      </c>
      <c r="E55" s="214">
        <v>40</v>
      </c>
      <c r="F55" s="197">
        <v>10</v>
      </c>
      <c r="G55" s="198">
        <f t="shared" si="0"/>
        <v>69</v>
      </c>
      <c r="I55" s="98"/>
      <c r="K55" s="16"/>
      <c r="L55" s="86"/>
    </row>
    <row r="56" spans="1:12" s="42" customFormat="1" ht="15.75" customHeight="1">
      <c r="A56" s="210" t="s">
        <v>130</v>
      </c>
      <c r="B56" s="211"/>
      <c r="C56" s="212"/>
      <c r="D56" s="213">
        <v>416.1</v>
      </c>
      <c r="E56" s="214">
        <v>20</v>
      </c>
      <c r="F56" s="197">
        <v>10</v>
      </c>
      <c r="G56" s="198">
        <f t="shared" si="0"/>
        <v>208.05</v>
      </c>
      <c r="I56" s="98"/>
      <c r="K56" s="16"/>
      <c r="L56" s="86"/>
    </row>
    <row r="57" spans="1:12" s="42" customFormat="1" ht="15.75" customHeight="1" thickBot="1">
      <c r="A57" s="190"/>
      <c r="B57" s="191"/>
      <c r="C57" s="192"/>
      <c r="D57" s="193"/>
      <c r="E57" s="193"/>
      <c r="F57" s="193"/>
      <c r="G57" s="194"/>
      <c r="K57" s="16"/>
      <c r="L57" s="86"/>
    </row>
    <row r="58" spans="1:12" s="42" customFormat="1" ht="15.75" customHeight="1" thickBot="1">
      <c r="A58" s="254" t="s">
        <v>112</v>
      </c>
      <c r="B58" s="255"/>
      <c r="C58" s="256"/>
      <c r="D58" s="146"/>
      <c r="E58" s="150"/>
      <c r="F58" s="147"/>
      <c r="G58" s="157">
        <f>SUM(G50:G57)</f>
        <v>2044.6737384615383</v>
      </c>
      <c r="K58" s="16"/>
      <c r="L58" s="86"/>
    </row>
    <row r="59" spans="1:12" s="42" customFormat="1" ht="15.75" customHeight="1">
      <c r="A59" s="153"/>
      <c r="B59" s="153"/>
      <c r="C59" s="153"/>
      <c r="D59" s="148"/>
      <c r="E59" s="148"/>
      <c r="F59" s="149"/>
      <c r="G59" s="181"/>
      <c r="K59" s="16"/>
      <c r="L59" s="86"/>
    </row>
    <row r="60" spans="1:12" s="42" customFormat="1" ht="15.75" customHeight="1" thickBot="1">
      <c r="A60" s="153" t="s">
        <v>119</v>
      </c>
      <c r="B60" s="153"/>
      <c r="C60" s="153"/>
      <c r="D60" s="148"/>
      <c r="E60" s="148"/>
      <c r="F60" s="149"/>
      <c r="G60" s="181"/>
      <c r="K60" s="16"/>
      <c r="L60" s="86"/>
    </row>
    <row r="61" spans="1:12" s="42" customFormat="1" ht="15.75" customHeight="1" thickBot="1">
      <c r="A61" s="257" t="s">
        <v>120</v>
      </c>
      <c r="B61" s="258"/>
      <c r="C61" s="50" t="s">
        <v>112</v>
      </c>
      <c r="D61" s="148"/>
      <c r="E61" s="148"/>
      <c r="F61" s="149"/>
      <c r="G61" s="181"/>
      <c r="K61" s="16"/>
      <c r="L61" s="86"/>
    </row>
    <row r="62" spans="1:12" s="42" customFormat="1" ht="15.75" customHeight="1">
      <c r="A62" s="199" t="str">
        <f>+A41</f>
        <v>POR PESO</v>
      </c>
      <c r="B62" s="200"/>
      <c r="C62" s="67">
        <f>+F42</f>
        <v>5753.1342565000014</v>
      </c>
      <c r="D62" s="148"/>
      <c r="E62" s="148"/>
      <c r="F62" s="149"/>
      <c r="G62" s="181"/>
      <c r="K62" s="16"/>
      <c r="L62" s="86"/>
    </row>
    <row r="63" spans="1:12" s="42" customFormat="1" ht="15.75" customHeight="1">
      <c r="A63" s="199" t="str">
        <f>+A45</f>
        <v>POR VOLUMEN-AGREGADOS</v>
      </c>
      <c r="B63" s="200"/>
      <c r="C63" s="68">
        <f>+G46</f>
        <v>4473.2450000000008</v>
      </c>
      <c r="D63" s="148"/>
      <c r="E63" s="148"/>
      <c r="F63" s="149"/>
      <c r="G63" s="181"/>
      <c r="K63" s="16"/>
      <c r="L63" s="86"/>
    </row>
    <row r="64" spans="1:12" s="42" customFormat="1" ht="15.75" customHeight="1">
      <c r="A64" s="199" t="str">
        <f>+A49</f>
        <v>TUBERIAS</v>
      </c>
      <c r="B64" s="200"/>
      <c r="C64" s="68">
        <f>+G58</f>
        <v>2044.6737384615383</v>
      </c>
      <c r="D64" s="148"/>
      <c r="E64" s="148"/>
      <c r="F64" s="149"/>
      <c r="G64" s="181"/>
      <c r="K64" s="16"/>
      <c r="L64" s="86"/>
    </row>
    <row r="65" spans="1:12" s="42" customFormat="1" ht="15.75" customHeight="1" thickBot="1">
      <c r="A65" s="199"/>
      <c r="B65" s="200"/>
      <c r="C65" s="69"/>
      <c r="D65" s="148"/>
      <c r="E65" s="148"/>
      <c r="F65" s="149"/>
      <c r="G65" s="181"/>
      <c r="K65" s="16"/>
      <c r="L65" s="86"/>
    </row>
    <row r="66" spans="1:12" s="42" customFormat="1" ht="15.75" customHeight="1" thickBot="1">
      <c r="A66" s="257" t="s">
        <v>71</v>
      </c>
      <c r="B66" s="258"/>
      <c r="C66" s="162">
        <f>SUM(C62:C65)</f>
        <v>12271.052994961541</v>
      </c>
      <c r="D66" s="148"/>
      <c r="E66" s="148"/>
      <c r="F66" s="149"/>
      <c r="G66" s="181"/>
      <c r="K66" s="16"/>
      <c r="L66" s="86"/>
    </row>
    <row r="67" spans="1:12" s="42" customFormat="1" ht="15.75" customHeight="1">
      <c r="A67" s="39"/>
      <c r="B67" s="39"/>
      <c r="C67" s="39"/>
      <c r="D67" s="44"/>
      <c r="E67" s="44"/>
      <c r="F67" s="56"/>
      <c r="K67" s="16"/>
      <c r="L67" s="86"/>
    </row>
    <row r="68" spans="1:12" s="42" customFormat="1" ht="13.2">
      <c r="A68" s="48"/>
      <c r="B68" s="48"/>
      <c r="C68" s="48"/>
      <c r="D68" s="49"/>
      <c r="E68" s="49"/>
      <c r="F68" s="49"/>
      <c r="G68" s="48"/>
      <c r="H68" s="48"/>
      <c r="K68" s="16"/>
      <c r="L68" s="86"/>
    </row>
    <row r="69" spans="1:12" ht="13.2">
      <c r="A69" s="61"/>
      <c r="B69" s="61"/>
      <c r="C69" s="61"/>
      <c r="D69" s="62"/>
      <c r="E69" s="62"/>
      <c r="F69" s="62"/>
      <c r="G69" s="61"/>
      <c r="H69" s="61"/>
      <c r="K69" s="16"/>
      <c r="L69" s="86"/>
    </row>
    <row r="70" spans="1:12" ht="13.2">
      <c r="A70" s="63"/>
      <c r="B70" s="63"/>
      <c r="C70" s="63"/>
      <c r="D70" s="63"/>
      <c r="E70" s="63"/>
      <c r="F70" s="63"/>
      <c r="G70" s="63"/>
      <c r="K70" s="16"/>
      <c r="L70" s="86"/>
    </row>
    <row r="71" spans="1:12">
      <c r="A71" s="63"/>
      <c r="B71" s="63"/>
      <c r="C71" s="63"/>
      <c r="D71" s="63"/>
      <c r="E71" s="63"/>
      <c r="F71" s="63"/>
      <c r="G71" s="63"/>
    </row>
    <row r="72" spans="1:12">
      <c r="A72" s="63"/>
      <c r="B72" s="63"/>
      <c r="C72" s="63"/>
      <c r="D72" s="63"/>
      <c r="E72" s="63"/>
      <c r="F72" s="63"/>
      <c r="G72" s="63"/>
    </row>
    <row r="73" spans="1:12">
      <c r="A73" s="63"/>
      <c r="B73" s="63"/>
      <c r="C73" s="63"/>
      <c r="D73" s="63"/>
      <c r="E73" s="63"/>
      <c r="F73" s="63"/>
      <c r="G73" s="63"/>
    </row>
    <row r="74" spans="1:12">
      <c r="A74" s="63"/>
      <c r="B74" s="63"/>
      <c r="C74" s="63"/>
      <c r="D74" s="63"/>
      <c r="E74" s="63"/>
      <c r="F74" s="63"/>
      <c r="G74" s="63"/>
    </row>
    <row r="75" spans="1:12">
      <c r="A75" s="63"/>
      <c r="B75" s="63"/>
      <c r="C75" s="63"/>
      <c r="D75" s="63"/>
      <c r="E75" s="63"/>
      <c r="F75" s="63"/>
      <c r="G75" s="63"/>
    </row>
  </sheetData>
  <mergeCells count="11">
    <mergeCell ref="A40:C40"/>
    <mergeCell ref="A41:C41"/>
    <mergeCell ref="A42:C42"/>
    <mergeCell ref="A1:F1"/>
    <mergeCell ref="A66:B66"/>
    <mergeCell ref="A58:C58"/>
    <mergeCell ref="A61:B61"/>
    <mergeCell ref="A44:C44"/>
    <mergeCell ref="A45:B45"/>
    <mergeCell ref="A46:B46"/>
    <mergeCell ref="A48:C48"/>
  </mergeCells>
  <pageMargins left="0.70866141732283472" right="0.70866141732283472" top="0.74803149606299213" bottom="0.74803149606299213" header="0.31496062992125984" footer="0.31496062992125984"/>
  <pageSetup paperSize="9" scale="9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63"/>
  <sheetViews>
    <sheetView tabSelected="1" view="pageBreakPreview" zoomScale="110" zoomScaleNormal="100" zoomScaleSheetLayoutView="110" workbookViewId="0">
      <selection activeCell="A15" sqref="A15"/>
    </sheetView>
  </sheetViews>
  <sheetFormatPr baseColWidth="10" defaultRowHeight="14.4"/>
  <cols>
    <col min="1" max="1" width="36.6640625" customWidth="1"/>
  </cols>
  <sheetData>
    <row r="1" spans="1:8" ht="18">
      <c r="A1" s="234" t="s">
        <v>185</v>
      </c>
      <c r="B1" s="234"/>
      <c r="C1" s="234"/>
      <c r="D1" s="234"/>
      <c r="E1" s="234"/>
      <c r="F1" s="234"/>
      <c r="G1" s="66"/>
      <c r="H1" s="29"/>
    </row>
    <row r="2" spans="1:8" ht="7.2" customHeight="1">
      <c r="A2" s="31"/>
      <c r="B2" s="31"/>
      <c r="C2" s="31"/>
      <c r="D2" s="31"/>
      <c r="E2" s="31"/>
      <c r="F2" s="31"/>
      <c r="G2" s="32"/>
      <c r="H2" s="29"/>
    </row>
    <row r="3" spans="1:8" ht="15" customHeight="1">
      <c r="A3" s="279" t="s">
        <v>188</v>
      </c>
      <c r="B3" s="279"/>
      <c r="C3" s="279"/>
      <c r="D3" s="279"/>
      <c r="E3" s="279"/>
      <c r="F3" s="279"/>
      <c r="G3" s="279"/>
      <c r="H3" s="29"/>
    </row>
    <row r="4" spans="1:8" ht="16.2" customHeight="1">
      <c r="A4" s="279"/>
      <c r="B4" s="279"/>
      <c r="C4" s="279"/>
      <c r="D4" s="279"/>
      <c r="E4" s="279"/>
      <c r="F4" s="279"/>
      <c r="G4" s="279"/>
      <c r="H4" s="29"/>
    </row>
    <row r="5" spans="1:8">
      <c r="A5" s="33"/>
      <c r="B5" s="35"/>
      <c r="C5" s="36"/>
      <c r="D5" s="36"/>
      <c r="E5" s="37"/>
      <c r="F5" s="37"/>
      <c r="G5" s="37"/>
      <c r="H5" s="38"/>
    </row>
    <row r="6" spans="1:8">
      <c r="A6" s="39" t="s">
        <v>174</v>
      </c>
      <c r="B6" s="39"/>
      <c r="C6" s="40"/>
      <c r="D6" s="40"/>
      <c r="E6" s="40"/>
      <c r="F6" s="40"/>
      <c r="G6" s="40"/>
      <c r="H6" s="41"/>
    </row>
    <row r="7" spans="1:8">
      <c r="A7" s="39"/>
      <c r="B7" s="39"/>
      <c r="C7" s="40"/>
      <c r="D7" s="40"/>
      <c r="E7" s="40"/>
      <c r="F7" s="40"/>
      <c r="G7" s="40"/>
      <c r="H7" s="41"/>
    </row>
    <row r="8" spans="1:8">
      <c r="A8" s="40" t="s">
        <v>80</v>
      </c>
      <c r="B8" s="40"/>
      <c r="C8" s="40"/>
      <c r="D8" s="40"/>
      <c r="E8" s="40"/>
      <c r="F8" s="40"/>
      <c r="G8" s="40"/>
      <c r="H8" s="41"/>
    </row>
    <row r="9" spans="1:8">
      <c r="A9" s="39" t="s">
        <v>81</v>
      </c>
      <c r="B9" s="40"/>
      <c r="C9" s="40">
        <v>40</v>
      </c>
      <c r="D9" s="43" t="s">
        <v>82</v>
      </c>
      <c r="E9" s="40"/>
      <c r="F9" s="40"/>
      <c r="G9" s="40"/>
      <c r="H9" s="41"/>
    </row>
    <row r="10" spans="1:8">
      <c r="A10" s="44" t="s">
        <v>121</v>
      </c>
      <c r="B10" s="45"/>
      <c r="C10" s="40">
        <v>3</v>
      </c>
      <c r="D10" s="43" t="s">
        <v>83</v>
      </c>
      <c r="E10" s="40"/>
      <c r="F10" s="40"/>
      <c r="G10" s="40"/>
      <c r="H10" s="41"/>
    </row>
    <row r="11" spans="1:8">
      <c r="A11" s="39" t="s">
        <v>84</v>
      </c>
      <c r="B11" s="40"/>
      <c r="C11" s="40">
        <v>3</v>
      </c>
      <c r="D11" s="43" t="s">
        <v>85</v>
      </c>
      <c r="E11" s="40"/>
      <c r="F11" s="40"/>
      <c r="G11" s="40"/>
      <c r="H11" s="41"/>
    </row>
    <row r="12" spans="1:8">
      <c r="A12" s="39" t="s">
        <v>86</v>
      </c>
      <c r="B12" s="40"/>
      <c r="C12" s="46">
        <f>(C9)/C11</f>
        <v>13.333333333333334</v>
      </c>
      <c r="D12" s="43" t="s">
        <v>87</v>
      </c>
      <c r="E12" s="40"/>
      <c r="F12" s="40"/>
      <c r="G12" s="40"/>
      <c r="H12" s="41"/>
    </row>
    <row r="13" spans="1:8">
      <c r="A13" s="39" t="s">
        <v>88</v>
      </c>
      <c r="B13" s="40"/>
      <c r="C13" s="40">
        <v>100</v>
      </c>
      <c r="D13" s="43" t="s">
        <v>4</v>
      </c>
      <c r="E13" s="40"/>
      <c r="F13" s="40"/>
      <c r="G13" s="40"/>
      <c r="H13" s="41"/>
    </row>
    <row r="14" spans="1:8">
      <c r="A14" s="39" t="s">
        <v>89</v>
      </c>
      <c r="B14" s="40"/>
      <c r="C14" s="47">
        <f>+C12/C13</f>
        <v>0.13333333333333333</v>
      </c>
      <c r="D14" s="43" t="s">
        <v>90</v>
      </c>
      <c r="E14" s="40"/>
      <c r="F14" s="40"/>
      <c r="G14" s="40"/>
      <c r="H14" s="41"/>
    </row>
    <row r="15" spans="1:8">
      <c r="A15" s="39" t="s">
        <v>91</v>
      </c>
      <c r="B15" s="40"/>
      <c r="C15" s="40">
        <v>0.1</v>
      </c>
      <c r="D15" s="43" t="s">
        <v>92</v>
      </c>
      <c r="E15" s="40"/>
      <c r="F15" s="40"/>
      <c r="G15" s="40"/>
      <c r="H15" s="41"/>
    </row>
    <row r="16" spans="1:8">
      <c r="A16" s="39" t="s">
        <v>93</v>
      </c>
      <c r="B16" s="40"/>
      <c r="C16" s="40">
        <v>100</v>
      </c>
      <c r="D16" s="43" t="s">
        <v>94</v>
      </c>
      <c r="E16" s="40"/>
      <c r="F16" s="40"/>
      <c r="G16" s="40"/>
      <c r="H16" s="41"/>
    </row>
    <row r="17" spans="1:8">
      <c r="A17" s="39" t="s">
        <v>95</v>
      </c>
      <c r="B17" s="40"/>
      <c r="C17" s="40">
        <v>100</v>
      </c>
      <c r="D17" s="43" t="s">
        <v>96</v>
      </c>
      <c r="E17" s="40"/>
      <c r="F17" s="40"/>
      <c r="G17" s="40"/>
      <c r="H17" s="41"/>
    </row>
    <row r="18" spans="1:8">
      <c r="A18" s="39" t="s">
        <v>97</v>
      </c>
      <c r="B18" s="40"/>
      <c r="C18" s="40">
        <v>80</v>
      </c>
      <c r="D18" s="43" t="s">
        <v>96</v>
      </c>
      <c r="E18" s="40"/>
      <c r="F18" s="40"/>
      <c r="G18" s="40"/>
      <c r="H18" s="41"/>
    </row>
    <row r="19" spans="1:8">
      <c r="A19" s="39" t="s">
        <v>98</v>
      </c>
      <c r="B19" s="40"/>
      <c r="C19" s="40">
        <v>65</v>
      </c>
      <c r="D19" s="43" t="s">
        <v>96</v>
      </c>
      <c r="E19" s="40"/>
      <c r="F19" s="40"/>
      <c r="G19" s="40"/>
      <c r="H19" s="41"/>
    </row>
    <row r="20" spans="1:8">
      <c r="A20" s="39" t="s">
        <v>99</v>
      </c>
      <c r="B20" s="40"/>
      <c r="C20" s="40">
        <v>50</v>
      </c>
      <c r="D20" s="43" t="s">
        <v>96</v>
      </c>
      <c r="E20" s="40"/>
      <c r="F20" s="40"/>
      <c r="G20" s="40"/>
      <c r="H20" s="41"/>
    </row>
    <row r="21" spans="1:8">
      <c r="A21" s="39" t="s">
        <v>100</v>
      </c>
      <c r="B21" s="40"/>
      <c r="C21" s="40">
        <v>40</v>
      </c>
      <c r="D21" s="43" t="s">
        <v>96</v>
      </c>
      <c r="E21" s="40"/>
      <c r="F21" s="40"/>
      <c r="G21" s="40"/>
      <c r="H21" s="41"/>
    </row>
    <row r="22" spans="1:8">
      <c r="A22" s="39" t="s">
        <v>101</v>
      </c>
      <c r="B22" s="40"/>
      <c r="C22" s="40">
        <v>30</v>
      </c>
      <c r="D22" s="43" t="s">
        <v>96</v>
      </c>
      <c r="E22" s="40"/>
      <c r="F22" s="40"/>
      <c r="G22" s="40"/>
      <c r="H22" s="41"/>
    </row>
    <row r="23" spans="1:8">
      <c r="A23" s="39" t="s">
        <v>102</v>
      </c>
      <c r="B23" s="40"/>
      <c r="C23" s="40">
        <v>20</v>
      </c>
      <c r="D23" s="43" t="s">
        <v>96</v>
      </c>
      <c r="E23" s="40"/>
      <c r="F23" s="40"/>
      <c r="G23" s="40"/>
      <c r="H23" s="41"/>
    </row>
    <row r="24" spans="1:8">
      <c r="A24" s="39" t="s">
        <v>103</v>
      </c>
      <c r="B24" s="40"/>
      <c r="C24" s="40">
        <v>1</v>
      </c>
      <c r="D24" s="43" t="s">
        <v>104</v>
      </c>
      <c r="E24" s="40"/>
      <c r="F24" s="40"/>
      <c r="G24" s="40"/>
      <c r="H24" s="41"/>
    </row>
    <row r="25" spans="1:8">
      <c r="A25" s="39" t="s">
        <v>105</v>
      </c>
      <c r="B25" s="40"/>
      <c r="C25" s="40">
        <v>4</v>
      </c>
      <c r="D25" s="43" t="s">
        <v>106</v>
      </c>
      <c r="E25" s="40"/>
      <c r="F25" s="40"/>
      <c r="G25" s="40"/>
      <c r="H25" s="41"/>
    </row>
    <row r="26" spans="1:8">
      <c r="A26" s="39" t="s">
        <v>107</v>
      </c>
      <c r="B26" s="40"/>
      <c r="C26" s="40">
        <v>2</v>
      </c>
      <c r="D26" s="43" t="s">
        <v>108</v>
      </c>
      <c r="E26" s="40"/>
      <c r="F26" s="40"/>
      <c r="G26" s="40"/>
      <c r="H26" s="41"/>
    </row>
    <row r="27" spans="1:8">
      <c r="A27" s="33"/>
      <c r="B27" s="29"/>
      <c r="C27" s="29"/>
      <c r="D27" s="29"/>
      <c r="E27" s="29"/>
      <c r="F27" s="29"/>
      <c r="G27" s="15"/>
      <c r="H27" s="16"/>
    </row>
    <row r="28" spans="1:8">
      <c r="A28" s="33" t="s">
        <v>75</v>
      </c>
      <c r="B28" s="29"/>
      <c r="C28" s="29"/>
      <c r="D28" s="29"/>
      <c r="E28" s="29"/>
      <c r="F28" s="29"/>
      <c r="G28" s="15"/>
      <c r="H28" s="16"/>
    </row>
    <row r="29" spans="1:8" ht="15" thickBot="1">
      <c r="A29" s="33"/>
      <c r="B29" s="29"/>
      <c r="C29" s="29"/>
      <c r="D29" s="29"/>
      <c r="E29" s="29"/>
      <c r="F29" s="29"/>
      <c r="G29" s="15"/>
      <c r="H29" s="16"/>
    </row>
    <row r="30" spans="1:8" ht="15" thickBot="1">
      <c r="A30" s="166" t="s">
        <v>120</v>
      </c>
      <c r="B30" s="167" t="s">
        <v>72</v>
      </c>
      <c r="C30" s="168" t="s">
        <v>73</v>
      </c>
      <c r="D30" s="169"/>
      <c r="E30" s="170"/>
      <c r="F30" s="170"/>
      <c r="G30" s="170"/>
      <c r="H30" s="29"/>
    </row>
    <row r="31" spans="1:8" ht="16.05" customHeight="1">
      <c r="A31" s="171" t="str">
        <f>[1]Sheet1!E43</f>
        <v>PIEDRA CHANCADA 3/4"</v>
      </c>
      <c r="B31" s="217" t="str">
        <f>[1]Sheet1!K43</f>
        <v>m3</v>
      </c>
      <c r="C31" s="172">
        <f>[2]Sheet1!$M$43</f>
        <v>33.203499999999998</v>
      </c>
      <c r="D31" s="169"/>
      <c r="E31" s="170"/>
      <c r="F31" s="169"/>
      <c r="G31" s="169"/>
      <c r="H31" s="30"/>
    </row>
    <row r="32" spans="1:8" ht="16.05" customHeight="1">
      <c r="A32" s="173" t="str">
        <f>[1]Sheet1!E44</f>
        <v>PIEDRA CHANCADA 1/2"</v>
      </c>
      <c r="B32" s="218" t="str">
        <f>[1]Sheet1!K44</f>
        <v>m3</v>
      </c>
      <c r="C32" s="174">
        <f>[2]Sheet1!$M$44</f>
        <v>32.957800000000006</v>
      </c>
      <c r="D32" s="169"/>
      <c r="E32" s="170"/>
      <c r="F32" s="169"/>
      <c r="G32" s="169"/>
      <c r="H32" s="30"/>
    </row>
    <row r="33" spans="1:8" ht="16.05" customHeight="1">
      <c r="A33" s="173" t="str">
        <f>[1]Sheet1!E45</f>
        <v>ARENA GRUESA</v>
      </c>
      <c r="B33" s="218" t="str">
        <f>[1]Sheet1!K45</f>
        <v>m3</v>
      </c>
      <c r="C33" s="174">
        <f>[2]Sheet1!$M$45</f>
        <v>150.86860000000001</v>
      </c>
      <c r="D33" s="169"/>
      <c r="E33" s="170"/>
      <c r="F33" s="169"/>
      <c r="G33" s="169"/>
      <c r="H33" s="30"/>
    </row>
    <row r="34" spans="1:8" ht="16.05" customHeight="1">
      <c r="A34" s="173" t="str">
        <f>[1]Sheet1!E46</f>
        <v>HORMIGON</v>
      </c>
      <c r="B34" s="218" t="str">
        <f>[1]Sheet1!K46</f>
        <v>m3</v>
      </c>
      <c r="C34" s="174">
        <f>[1]Sheet1!M46</f>
        <v>0.48</v>
      </c>
      <c r="D34" s="169"/>
      <c r="E34" s="170"/>
      <c r="F34" s="169"/>
      <c r="G34" s="169"/>
      <c r="H34" s="30"/>
    </row>
    <row r="35" spans="1:8" ht="15" thickBot="1">
      <c r="A35" s="158"/>
      <c r="B35" s="159"/>
      <c r="C35" s="160"/>
      <c r="D35" s="169"/>
      <c r="E35" s="170"/>
      <c r="F35" s="170"/>
      <c r="G35" s="169"/>
      <c r="H35" s="30"/>
    </row>
    <row r="36" spans="1:8" ht="15" thickBot="1">
      <c r="A36" s="175" t="s">
        <v>22</v>
      </c>
      <c r="B36" s="176"/>
      <c r="C36" s="177">
        <f>SUM(C31:C34)</f>
        <v>217.50990000000002</v>
      </c>
      <c r="D36" s="169"/>
      <c r="E36" s="178"/>
      <c r="F36" s="170"/>
      <c r="G36" s="169"/>
      <c r="H36" s="30"/>
    </row>
    <row r="37" spans="1:8">
      <c r="A37" s="179" t="s">
        <v>74</v>
      </c>
      <c r="B37" s="179"/>
      <c r="C37" s="180" t="s">
        <v>74</v>
      </c>
      <c r="D37" s="180" t="s">
        <v>74</v>
      </c>
      <c r="E37" s="180" t="s">
        <v>74</v>
      </c>
      <c r="F37" s="179"/>
      <c r="G37" s="179"/>
      <c r="H37" s="29"/>
    </row>
    <row r="38" spans="1:8">
      <c r="A38" s="179"/>
      <c r="B38" s="179"/>
      <c r="C38" s="180"/>
      <c r="D38" s="180"/>
      <c r="E38" s="180"/>
      <c r="F38" s="179"/>
      <c r="G38" s="179"/>
      <c r="H38" s="29"/>
    </row>
    <row r="39" spans="1:8" ht="15" thickBot="1">
      <c r="A39" s="44" t="s">
        <v>109</v>
      </c>
      <c r="B39" s="48"/>
      <c r="C39" s="48"/>
      <c r="D39" s="49"/>
      <c r="E39" s="49"/>
      <c r="F39" s="49"/>
      <c r="G39" s="48"/>
      <c r="H39" s="48"/>
    </row>
    <row r="40" spans="1:8" ht="15" thickBot="1">
      <c r="A40" s="263" t="s">
        <v>110</v>
      </c>
      <c r="B40" s="264"/>
      <c r="C40" s="265"/>
      <c r="D40" s="50" t="s">
        <v>73</v>
      </c>
      <c r="E40" s="51" t="s">
        <v>111</v>
      </c>
      <c r="F40" s="51" t="s">
        <v>112</v>
      </c>
      <c r="G40" s="169"/>
      <c r="H40" s="42"/>
    </row>
    <row r="41" spans="1:8" ht="15" thickBot="1">
      <c r="A41" s="267" t="s">
        <v>113</v>
      </c>
      <c r="B41" s="268"/>
      <c r="C41" s="269"/>
      <c r="D41" s="58">
        <v>45754.82</v>
      </c>
      <c r="E41" s="58">
        <v>0</v>
      </c>
      <c r="F41" s="53">
        <f>+D41*E41</f>
        <v>0</v>
      </c>
      <c r="G41" s="181"/>
      <c r="H41" s="42"/>
    </row>
    <row r="42" spans="1:8" ht="15" thickBot="1">
      <c r="A42" s="261" t="s">
        <v>112</v>
      </c>
      <c r="B42" s="262"/>
      <c r="C42" s="266"/>
      <c r="D42" s="146"/>
      <c r="E42" s="147"/>
      <c r="F42" s="161">
        <f>SUM(F41:F41)</f>
        <v>0</v>
      </c>
      <c r="G42" s="181"/>
      <c r="H42" s="42"/>
    </row>
    <row r="43" spans="1:8" ht="15" thickBot="1">
      <c r="A43" s="39"/>
      <c r="B43" s="39"/>
      <c r="C43" s="39"/>
      <c r="D43" s="148"/>
      <c r="E43" s="148"/>
      <c r="F43" s="149"/>
      <c r="G43" s="181"/>
      <c r="H43" s="42"/>
    </row>
    <row r="44" spans="1:8" ht="15" thickBot="1">
      <c r="A44" s="263" t="s">
        <v>110</v>
      </c>
      <c r="B44" s="264"/>
      <c r="C44" s="265"/>
      <c r="D44" s="50" t="s">
        <v>73</v>
      </c>
      <c r="E44" s="50" t="s">
        <v>114</v>
      </c>
      <c r="F44" s="50" t="s">
        <v>115</v>
      </c>
      <c r="G44" s="50" t="s">
        <v>112</v>
      </c>
      <c r="H44" s="42"/>
    </row>
    <row r="45" spans="1:8" ht="15" thickBot="1">
      <c r="A45" s="267" t="s">
        <v>116</v>
      </c>
      <c r="B45" s="268"/>
      <c r="C45" s="57"/>
      <c r="D45" s="58">
        <f>+C36</f>
        <v>217.50990000000002</v>
      </c>
      <c r="E45" s="58">
        <v>0.2</v>
      </c>
      <c r="F45" s="58">
        <v>10</v>
      </c>
      <c r="G45" s="53">
        <f>+D45/E45*F45</f>
        <v>10875.495000000001</v>
      </c>
      <c r="H45" s="42"/>
    </row>
    <row r="46" spans="1:8" ht="15" thickBot="1">
      <c r="A46" s="261" t="s">
        <v>112</v>
      </c>
      <c r="B46" s="262"/>
      <c r="C46" s="59"/>
      <c r="D46" s="146"/>
      <c r="E46" s="150"/>
      <c r="F46" s="147"/>
      <c r="G46" s="161">
        <f>SUM(G45:G45)</f>
        <v>10875.495000000001</v>
      </c>
      <c r="H46" s="42"/>
    </row>
    <row r="47" spans="1:8">
      <c r="A47" s="39"/>
      <c r="B47" s="39"/>
      <c r="C47" s="39"/>
      <c r="D47" s="44"/>
      <c r="E47" s="44"/>
      <c r="F47" s="56"/>
      <c r="G47" s="169"/>
      <c r="H47" s="42"/>
    </row>
    <row r="48" spans="1:8" ht="15" thickBot="1">
      <c r="A48" s="39"/>
      <c r="B48" s="39"/>
      <c r="C48" s="39"/>
      <c r="D48" s="44"/>
      <c r="E48" s="44"/>
      <c r="F48" s="56"/>
      <c r="G48" s="169"/>
      <c r="H48" s="42"/>
    </row>
    <row r="49" spans="1:8" ht="15" thickBot="1">
      <c r="A49" s="263" t="s">
        <v>110</v>
      </c>
      <c r="B49" s="264"/>
      <c r="C49" s="265"/>
      <c r="D49" s="50" t="s">
        <v>73</v>
      </c>
      <c r="E49" s="51" t="s">
        <v>117</v>
      </c>
      <c r="F49" s="51" t="s">
        <v>115</v>
      </c>
      <c r="G49" s="51" t="s">
        <v>112</v>
      </c>
      <c r="H49" s="42"/>
    </row>
    <row r="50" spans="1:8">
      <c r="A50" s="182" t="s">
        <v>173</v>
      </c>
      <c r="B50" s="183"/>
      <c r="C50" s="183"/>
      <c r="D50" s="58" t="str">
        <f>+C37</f>
        <v xml:space="preserve"> </v>
      </c>
      <c r="E50" s="52"/>
      <c r="F50" s="52"/>
      <c r="G50" s="53"/>
      <c r="H50" s="42"/>
    </row>
    <row r="51" spans="1:8">
      <c r="A51" s="130" t="s">
        <v>178</v>
      </c>
      <c r="B51" s="183"/>
      <c r="C51" s="185"/>
      <c r="D51" s="186">
        <f>'F.T.-ALC.'!E28</f>
        <v>169</v>
      </c>
      <c r="E51" s="187">
        <v>2</v>
      </c>
      <c r="F51" s="188">
        <v>10</v>
      </c>
      <c r="G51" s="189">
        <f t="shared" ref="G51:G52" si="0">+D51/E51*F51</f>
        <v>845</v>
      </c>
      <c r="H51" s="42"/>
    </row>
    <row r="52" spans="1:8">
      <c r="A52" s="130" t="s">
        <v>179</v>
      </c>
      <c r="B52" s="183"/>
      <c r="C52" s="185"/>
      <c r="D52" s="186">
        <f>'F.T.-ALC.'!E29</f>
        <v>59</v>
      </c>
      <c r="E52" s="187">
        <v>2</v>
      </c>
      <c r="F52" s="188">
        <v>10</v>
      </c>
      <c r="G52" s="189">
        <f t="shared" si="0"/>
        <v>295</v>
      </c>
      <c r="H52" s="42"/>
    </row>
    <row r="53" spans="1:8" ht="15" thickBot="1">
      <c r="A53" s="190"/>
      <c r="B53" s="191"/>
      <c r="C53" s="192"/>
      <c r="D53" s="193"/>
      <c r="E53" s="193"/>
      <c r="F53" s="193"/>
      <c r="G53" s="194"/>
      <c r="H53" s="42"/>
    </row>
    <row r="54" spans="1:8" ht="15" thickBot="1">
      <c r="A54" s="261" t="s">
        <v>112</v>
      </c>
      <c r="B54" s="262"/>
      <c r="C54" s="266"/>
      <c r="D54" s="54"/>
      <c r="E54" s="144"/>
      <c r="F54" s="55"/>
      <c r="G54" s="60">
        <f>SUM(G51:G53)</f>
        <v>1140</v>
      </c>
      <c r="H54" s="42"/>
    </row>
    <row r="55" spans="1:8">
      <c r="A55" s="39"/>
      <c r="B55" s="39"/>
      <c r="C55" s="39"/>
      <c r="D55" s="44"/>
      <c r="E55" s="44"/>
      <c r="F55" s="56"/>
      <c r="G55" s="169"/>
      <c r="H55" s="42"/>
    </row>
    <row r="56" spans="1:8">
      <c r="A56" s="39"/>
      <c r="B56" s="39"/>
      <c r="C56" s="39"/>
      <c r="D56" s="44"/>
      <c r="E56" s="44"/>
      <c r="F56" s="44"/>
      <c r="G56" s="56"/>
      <c r="H56" s="42"/>
    </row>
    <row r="57" spans="1:8" ht="15" thickBot="1">
      <c r="A57" s="39" t="s">
        <v>119</v>
      </c>
      <c r="B57" s="39"/>
      <c r="C57" s="39"/>
      <c r="D57" s="44"/>
      <c r="E57" s="44"/>
      <c r="F57" s="56"/>
      <c r="G57" s="169"/>
      <c r="H57" s="42"/>
    </row>
    <row r="58" spans="1:8" ht="15" thickBot="1">
      <c r="A58" s="259" t="s">
        <v>120</v>
      </c>
      <c r="B58" s="260"/>
      <c r="C58" s="145" t="s">
        <v>112</v>
      </c>
      <c r="D58" s="44"/>
      <c r="E58" s="44"/>
      <c r="F58" s="56"/>
      <c r="G58" s="169"/>
      <c r="H58" s="42"/>
    </row>
    <row r="59" spans="1:8">
      <c r="A59" s="199" t="str">
        <f>+A41</f>
        <v>POR PESO</v>
      </c>
      <c r="B59" s="200"/>
      <c r="C59" s="67">
        <f>+F42</f>
        <v>0</v>
      </c>
      <c r="D59" s="44"/>
      <c r="E59" s="44"/>
      <c r="F59" s="56"/>
      <c r="G59" s="169"/>
      <c r="H59" s="42"/>
    </row>
    <row r="60" spans="1:8">
      <c r="A60" s="199" t="str">
        <f>+A45</f>
        <v>POR VOLUMEN-AGREGADOS</v>
      </c>
      <c r="B60" s="200"/>
      <c r="C60" s="68">
        <f>+G46</f>
        <v>10875.495000000001</v>
      </c>
      <c r="D60" s="44"/>
      <c r="E60" s="44"/>
      <c r="F60" s="56"/>
      <c r="G60" s="169"/>
      <c r="H60" s="42"/>
    </row>
    <row r="61" spans="1:8">
      <c r="A61" s="199" t="str">
        <f>+A50</f>
        <v>TUBERIAS:</v>
      </c>
      <c r="B61" s="200"/>
      <c r="C61" s="68">
        <f>+G54</f>
        <v>1140</v>
      </c>
      <c r="D61" s="44"/>
      <c r="E61" s="44"/>
      <c r="F61" s="56"/>
      <c r="G61" s="169"/>
      <c r="H61" s="42"/>
    </row>
    <row r="62" spans="1:8" ht="15" thickBot="1">
      <c r="A62" s="199"/>
      <c r="B62" s="200"/>
      <c r="C62" s="69"/>
      <c r="D62" s="44"/>
      <c r="E62" s="44"/>
      <c r="F62" s="56"/>
      <c r="G62" s="169"/>
      <c r="H62" s="42"/>
    </row>
    <row r="63" spans="1:8" ht="15" thickBot="1">
      <c r="A63" s="259" t="s">
        <v>71</v>
      </c>
      <c r="B63" s="260"/>
      <c r="C63" s="162">
        <f>SUM(C59:C62)</f>
        <v>12015.495000000001</v>
      </c>
      <c r="D63" s="44"/>
      <c r="E63" s="44"/>
      <c r="F63" s="56"/>
      <c r="G63" s="169"/>
      <c r="H63" s="42"/>
    </row>
  </sheetData>
  <mergeCells count="12">
    <mergeCell ref="A45:B45"/>
    <mergeCell ref="A1:F1"/>
    <mergeCell ref="A40:C40"/>
    <mergeCell ref="A41:C41"/>
    <mergeCell ref="A42:C42"/>
    <mergeCell ref="A44:C44"/>
    <mergeCell ref="A3:G4"/>
    <mergeCell ref="A63:B63"/>
    <mergeCell ref="A46:B46"/>
    <mergeCell ref="A49:C49"/>
    <mergeCell ref="A54:C54"/>
    <mergeCell ref="A58:B58"/>
  </mergeCells>
  <pageMargins left="0.7" right="0.7" top="0.75" bottom="0.75" header="0.3" footer="0.3"/>
  <pageSetup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34"/>
  <sheetViews>
    <sheetView view="pageBreakPreview" zoomScaleNormal="100" zoomScaleSheetLayoutView="100" zoomScalePageLayoutView="80" workbookViewId="0">
      <selection activeCell="B2" sqref="B2:F2"/>
    </sheetView>
  </sheetViews>
  <sheetFormatPr baseColWidth="10" defaultColWidth="11.44140625" defaultRowHeight="14.4"/>
  <cols>
    <col min="1" max="1" width="7.6640625" style="5" customWidth="1"/>
    <col min="2" max="2" width="51" style="2" customWidth="1"/>
    <col min="3" max="3" width="6.5546875" style="1" customWidth="1"/>
    <col min="4" max="6" width="10.109375" style="3" customWidth="1"/>
    <col min="7" max="16384" width="11.44140625" style="1"/>
  </cols>
  <sheetData>
    <row r="1" spans="1:13" ht="20.399999999999999">
      <c r="A1" s="281" t="s">
        <v>184</v>
      </c>
      <c r="B1" s="281"/>
      <c r="C1" s="281"/>
      <c r="D1" s="281"/>
      <c r="E1" s="281"/>
      <c r="F1" s="281"/>
    </row>
    <row r="2" spans="1:13" ht="44.4" customHeight="1">
      <c r="A2" s="278" t="s">
        <v>186</v>
      </c>
      <c r="B2" s="279" t="s">
        <v>187</v>
      </c>
      <c r="C2" s="279"/>
      <c r="D2" s="279"/>
      <c r="E2" s="279"/>
      <c r="F2" s="279"/>
      <c r="G2" s="280"/>
      <c r="H2" s="280"/>
      <c r="I2" s="280"/>
      <c r="J2" s="280"/>
      <c r="K2" s="280"/>
      <c r="L2" s="280"/>
      <c r="M2" s="280"/>
    </row>
    <row r="3" spans="1:13" ht="22.5" customHeight="1">
      <c r="A3" s="275" t="s">
        <v>13</v>
      </c>
      <c r="B3" s="275"/>
      <c r="C3" s="275"/>
      <c r="D3" s="275"/>
      <c r="E3" s="275"/>
      <c r="F3" s="275"/>
    </row>
    <row r="4" spans="1:13" ht="27" customHeight="1">
      <c r="A4" s="224" t="s">
        <v>0</v>
      </c>
      <c r="B4" s="224" t="s">
        <v>1</v>
      </c>
      <c r="C4" s="224" t="s">
        <v>2</v>
      </c>
      <c r="D4" s="225" t="s">
        <v>3</v>
      </c>
      <c r="E4" s="225" t="s">
        <v>8</v>
      </c>
      <c r="F4" s="225" t="s">
        <v>9</v>
      </c>
    </row>
    <row r="5" spans="1:13" s="5" customFormat="1">
      <c r="A5" s="75">
        <v>1</v>
      </c>
      <c r="B5" s="105" t="str">
        <f>[3]Sheet1!E27</f>
        <v>ALAMBRE NEGRO RECOCIDO N° 8</v>
      </c>
      <c r="C5" s="106" t="s">
        <v>4</v>
      </c>
      <c r="D5" s="107">
        <f>[2]Sheet1!M27</f>
        <v>247.31830000000002</v>
      </c>
      <c r="E5" s="114">
        <v>1</v>
      </c>
      <c r="F5" s="110">
        <f>D5*E5</f>
        <v>247.31830000000002</v>
      </c>
    </row>
    <row r="6" spans="1:13" s="5" customFormat="1">
      <c r="A6" s="75">
        <v>2</v>
      </c>
      <c r="B6" s="108" t="str">
        <f>[3]Sheet1!E28</f>
        <v>ALAMBRE NEGRO N° 16</v>
      </c>
      <c r="C6" s="106" t="s">
        <v>4</v>
      </c>
      <c r="D6" s="107">
        <f>[2]Sheet1!M28</f>
        <v>21.7319</v>
      </c>
      <c r="E6" s="114">
        <v>1</v>
      </c>
      <c r="F6" s="110">
        <f t="shared" ref="F6:F20" si="0">D6*E6</f>
        <v>21.7319</v>
      </c>
    </row>
    <row r="7" spans="1:13" s="5" customFormat="1">
      <c r="A7" s="75">
        <v>3</v>
      </c>
      <c r="B7" s="105" t="str">
        <f>[3]Sheet1!$E$30</f>
        <v>ACERO CORRUGADO fy = 4200 kg/cm2 GRADO 60</v>
      </c>
      <c r="C7" s="106" t="s">
        <v>4</v>
      </c>
      <c r="D7" s="107">
        <f>[1]Sheet1!$M$29</f>
        <v>1746.8</v>
      </c>
      <c r="E7" s="114">
        <v>1</v>
      </c>
      <c r="F7" s="110">
        <f t="shared" si="0"/>
        <v>1746.8</v>
      </c>
    </row>
    <row r="8" spans="1:13" s="5" customFormat="1">
      <c r="A8" s="75">
        <v>4</v>
      </c>
      <c r="B8" s="105" t="str">
        <f>[3]Sheet1!E37</f>
        <v>CLAVOS PARA MADERA CON CABEZA</v>
      </c>
      <c r="C8" s="106" t="str">
        <f>[3]Sheet1!K37</f>
        <v>kg</v>
      </c>
      <c r="D8" s="107">
        <f>[2]Sheet1!M30</f>
        <v>47.433500000000002</v>
      </c>
      <c r="E8" s="114">
        <v>1</v>
      </c>
      <c r="F8" s="110">
        <f t="shared" si="0"/>
        <v>47.433500000000002</v>
      </c>
    </row>
    <row r="9" spans="1:13" s="5" customFormat="1">
      <c r="A9" s="75">
        <v>5</v>
      </c>
      <c r="B9" s="105" t="str">
        <f>[3]Sheet1!E39</f>
        <v>CLAVOS PARA MADERA CON CABEZA DE 3"</v>
      </c>
      <c r="C9" s="106" t="str">
        <f>[3]Sheet1!K39</f>
        <v>kg</v>
      </c>
      <c r="D9" s="107">
        <f>[2]Sheet1!M31</f>
        <v>3.85</v>
      </c>
      <c r="E9" s="114">
        <v>1</v>
      </c>
      <c r="F9" s="110">
        <f t="shared" si="0"/>
        <v>3.85</v>
      </c>
    </row>
    <row r="10" spans="1:13" s="5" customFormat="1">
      <c r="A10" s="75">
        <v>6</v>
      </c>
      <c r="B10" s="105" t="str">
        <f>[3]Sheet1!E40</f>
        <v>CLAVOS PARA MADERA CON CABEZA (PROMEDIO)</v>
      </c>
      <c r="C10" s="106" t="str">
        <f>[3]Sheet1!K40</f>
        <v>kg</v>
      </c>
      <c r="D10" s="107">
        <f>[2]Sheet1!M32</f>
        <v>20.870700000000003</v>
      </c>
      <c r="E10" s="114">
        <v>1</v>
      </c>
      <c r="F10" s="110">
        <f t="shared" si="0"/>
        <v>20.870700000000003</v>
      </c>
    </row>
    <row r="11" spans="1:13" s="5" customFormat="1">
      <c r="A11" s="75">
        <v>7</v>
      </c>
      <c r="B11" s="105" t="str">
        <f>[3]Sheet1!E62</f>
        <v>CEMENTO PORTLAND TIPO I (42.5 kg)</v>
      </c>
      <c r="C11" s="106" t="s">
        <v>177</v>
      </c>
      <c r="D11" s="107">
        <f>[2]Sheet1!M47</f>
        <v>98.203999999999994</v>
      </c>
      <c r="E11" s="114">
        <v>42.5</v>
      </c>
      <c r="F11" s="110">
        <f t="shared" si="0"/>
        <v>4173.67</v>
      </c>
    </row>
    <row r="12" spans="1:13" s="5" customFormat="1">
      <c r="A12" s="75">
        <v>8</v>
      </c>
      <c r="B12" s="108" t="str">
        <f>[3]Sheet1!E63</f>
        <v>CEMENTO PORTLAND TIPO V (42.5KG)</v>
      </c>
      <c r="C12" s="106" t="s">
        <v>177</v>
      </c>
      <c r="D12" s="107">
        <f>[2]Sheet1!M48</f>
        <v>580.25040000000001</v>
      </c>
      <c r="E12" s="114">
        <v>42.5</v>
      </c>
      <c r="F12" s="110">
        <f t="shared" si="0"/>
        <v>24660.642</v>
      </c>
    </row>
    <row r="13" spans="1:13" s="5" customFormat="1">
      <c r="A13" s="75">
        <v>9</v>
      </c>
      <c r="B13" s="108" t="str">
        <f>[3]Sheet1!E64</f>
        <v>YESO BOLSA 10 kg</v>
      </c>
      <c r="C13" s="106" t="s">
        <v>177</v>
      </c>
      <c r="D13" s="107">
        <f>[2]Sheet1!$M$49</f>
        <v>316.73200000000003</v>
      </c>
      <c r="E13" s="114">
        <v>10</v>
      </c>
      <c r="F13" s="110">
        <f t="shared" si="0"/>
        <v>3167.32</v>
      </c>
    </row>
    <row r="14" spans="1:13" s="5" customFormat="1">
      <c r="A14" s="75">
        <v>10</v>
      </c>
      <c r="B14" s="105" t="str">
        <f>[3]Sheet1!E75</f>
        <v>CAJA DE CONCRETO P/DESAGUE 0.3X0.6m (2 CUERPOS)</v>
      </c>
      <c r="C14" s="106" t="s">
        <v>2</v>
      </c>
      <c r="D14" s="107">
        <f>[2]Sheet1!$M$59</f>
        <v>45</v>
      </c>
      <c r="E14" s="114">
        <v>35</v>
      </c>
      <c r="F14" s="110">
        <f t="shared" si="0"/>
        <v>1575</v>
      </c>
    </row>
    <row r="15" spans="1:13" s="5" customFormat="1">
      <c r="A15" s="75">
        <v>11</v>
      </c>
      <c r="B15" s="105" t="str">
        <f>[3]Sheet1!E76</f>
        <v>PEGAMENTO PARA PVC</v>
      </c>
      <c r="C15" s="106" t="str">
        <f>[3]Sheet1!K76</f>
        <v>gal</v>
      </c>
      <c r="D15" s="107">
        <f>[2]Sheet1!$M$60</f>
        <v>3.87</v>
      </c>
      <c r="E15" s="114">
        <v>4.8</v>
      </c>
      <c r="F15" s="110">
        <f t="shared" si="0"/>
        <v>18.576000000000001</v>
      </c>
    </row>
    <row r="16" spans="1:13" s="5" customFormat="1">
      <c r="A16" s="75">
        <v>12</v>
      </c>
      <c r="B16" s="105" t="str">
        <f>[3]Sheet1!E77</f>
        <v>LUBRICANTE PARA TUBERIA DE UNION FLEXIBLE</v>
      </c>
      <c r="C16" s="106" t="str">
        <f>[3]Sheet1!K77</f>
        <v>gal</v>
      </c>
      <c r="D16" s="107">
        <f>[2]Sheet1!$M$61</f>
        <v>7.5894000000000004</v>
      </c>
      <c r="E16" s="114">
        <v>4.8</v>
      </c>
      <c r="F16" s="110">
        <f t="shared" si="0"/>
        <v>36.429119999999998</v>
      </c>
    </row>
    <row r="17" spans="1:6" s="5" customFormat="1">
      <c r="A17" s="75">
        <v>13</v>
      </c>
      <c r="B17" s="105" t="str">
        <f>[3]Sheet1!E80</f>
        <v>MADERA NACIONAL P/ENCOFRADO-CARP</v>
      </c>
      <c r="C17" s="106" t="str">
        <f>[3]Sheet1!K80</f>
        <v>p2</v>
      </c>
      <c r="D17" s="107">
        <f>[2]Sheet1!$M$62</f>
        <v>3592.1350000000002</v>
      </c>
      <c r="E17" s="114">
        <v>2</v>
      </c>
      <c r="F17" s="110">
        <f t="shared" si="0"/>
        <v>7184.27</v>
      </c>
    </row>
    <row r="18" spans="1:6" s="5" customFormat="1">
      <c r="A18" s="75">
        <v>14</v>
      </c>
      <c r="B18" s="105" t="str">
        <f>[3]Sheet1!E88</f>
        <v>TRIPLAY  4" x 8" x 4 mm</v>
      </c>
      <c r="C18" s="106" t="str">
        <f>[3]Sheet1!K88</f>
        <v>pln</v>
      </c>
      <c r="D18" s="107">
        <f>[2]Sheet1!$M$67</f>
        <v>18.990000000000002</v>
      </c>
      <c r="E18" s="114">
        <v>9</v>
      </c>
      <c r="F18" s="110">
        <f t="shared" si="0"/>
        <v>170.91000000000003</v>
      </c>
    </row>
    <row r="19" spans="1:6" s="5" customFormat="1">
      <c r="A19" s="75">
        <v>15</v>
      </c>
      <c r="B19" s="105" t="str">
        <f>[3]Sheet1!E89</f>
        <v>CALAMINA GLAVANIZADA DE 2.40X0.83X0.30MM</v>
      </c>
      <c r="C19" s="106" t="str">
        <f>[3]Sheet1!K89</f>
        <v>pln</v>
      </c>
      <c r="D19" s="107">
        <f>[1]Sheet1!$M$68</f>
        <v>18</v>
      </c>
      <c r="E19" s="114">
        <v>10</v>
      </c>
      <c r="F19" s="110">
        <f t="shared" si="0"/>
        <v>180</v>
      </c>
    </row>
    <row r="20" spans="1:6" s="5" customFormat="1">
      <c r="A20" s="75">
        <v>16</v>
      </c>
      <c r="B20" s="109" t="s">
        <v>175</v>
      </c>
      <c r="C20" s="106" t="s">
        <v>176</v>
      </c>
      <c r="D20" s="107">
        <v>2500</v>
      </c>
      <c r="E20" s="114">
        <v>1</v>
      </c>
      <c r="F20" s="110">
        <f t="shared" si="0"/>
        <v>2500</v>
      </c>
    </row>
    <row r="21" spans="1:6">
      <c r="A21" s="235" t="s">
        <v>10</v>
      </c>
      <c r="B21" s="236"/>
      <c r="C21" s="236"/>
      <c r="D21" s="236"/>
      <c r="E21" s="236"/>
      <c r="F21" s="28">
        <f>SUM(F5:F20)</f>
        <v>45754.821520000012</v>
      </c>
    </row>
    <row r="22" spans="1:6">
      <c r="A22" s="235" t="s">
        <v>11</v>
      </c>
      <c r="B22" s="236"/>
      <c r="C22" s="236"/>
      <c r="D22" s="236"/>
      <c r="E22" s="236"/>
      <c r="F22" s="28">
        <f>+F21/1000</f>
        <v>45.754821520000014</v>
      </c>
    </row>
    <row r="23" spans="1:6">
      <c r="A23" s="235" t="s">
        <v>12</v>
      </c>
      <c r="B23" s="236"/>
      <c r="C23" s="236"/>
      <c r="D23" s="236"/>
      <c r="E23" s="236"/>
      <c r="F23" s="28">
        <v>350</v>
      </c>
    </row>
    <row r="24" spans="1:6">
      <c r="A24" s="235" t="s">
        <v>14</v>
      </c>
      <c r="B24" s="236"/>
      <c r="C24" s="236"/>
      <c r="D24" s="236"/>
      <c r="E24" s="236"/>
      <c r="F24" s="17">
        <f>+F23*F22</f>
        <v>16014.187532000005</v>
      </c>
    </row>
    <row r="25" spans="1:6">
      <c r="A25" s="80"/>
      <c r="B25" s="81"/>
      <c r="C25" s="82"/>
      <c r="D25" s="81"/>
      <c r="E25" s="81"/>
      <c r="F25" s="83"/>
    </row>
    <row r="26" spans="1:6" ht="18">
      <c r="A26" s="274" t="s">
        <v>15</v>
      </c>
      <c r="B26" s="274"/>
      <c r="C26" s="274"/>
      <c r="D26" s="274"/>
      <c r="E26" s="274"/>
      <c r="F26" s="274"/>
    </row>
    <row r="27" spans="1:6" ht="26.4">
      <c r="A27" s="111" t="s">
        <v>0</v>
      </c>
      <c r="B27" s="112" t="s">
        <v>1</v>
      </c>
      <c r="C27" s="112" t="s">
        <v>2</v>
      </c>
      <c r="D27" s="113" t="s">
        <v>3</v>
      </c>
      <c r="E27" s="113" t="s">
        <v>16</v>
      </c>
      <c r="F27" s="113" t="s">
        <v>129</v>
      </c>
    </row>
    <row r="28" spans="1:6" s="5" customFormat="1">
      <c r="A28" s="75">
        <v>1</v>
      </c>
      <c r="B28" s="130" t="s">
        <v>178</v>
      </c>
      <c r="C28" s="226" t="s">
        <v>7</v>
      </c>
      <c r="D28" s="220">
        <f>[2]Sheet1!$AC$36</f>
        <v>1015.746</v>
      </c>
      <c r="E28" s="221">
        <f>ROUND(D28/6,0)</f>
        <v>169</v>
      </c>
      <c r="F28" s="221">
        <f>SUM(E28:E29)</f>
        <v>228</v>
      </c>
    </row>
    <row r="29" spans="1:6" s="5" customFormat="1">
      <c r="A29" s="75">
        <v>2</v>
      </c>
      <c r="B29" s="130" t="s">
        <v>179</v>
      </c>
      <c r="C29" s="226" t="s">
        <v>7</v>
      </c>
      <c r="D29" s="220">
        <f>[2]Sheet1!$AB$50</f>
        <v>356.89800000000002</v>
      </c>
      <c r="E29" s="221">
        <f>ROUND(D29/6,0)</f>
        <v>59</v>
      </c>
      <c r="F29" s="221"/>
    </row>
    <row r="30" spans="1:6">
      <c r="A30" s="270" t="s">
        <v>22</v>
      </c>
      <c r="B30" s="271"/>
      <c r="C30" s="271"/>
      <c r="D30" s="271"/>
      <c r="E30" s="271"/>
      <c r="F30" s="94">
        <f>SUM(F28:F29)</f>
        <v>228</v>
      </c>
    </row>
    <row r="31" spans="1:6">
      <c r="A31" s="270" t="s">
        <v>57</v>
      </c>
      <c r="B31" s="271"/>
      <c r="C31" s="271"/>
      <c r="D31" s="271"/>
      <c r="E31" s="271"/>
      <c r="F31" s="94">
        <v>9.5</v>
      </c>
    </row>
    <row r="32" spans="1:6">
      <c r="A32" s="270" t="s">
        <v>17</v>
      </c>
      <c r="B32" s="271"/>
      <c r="C32" s="271"/>
      <c r="D32" s="271"/>
      <c r="E32" s="271"/>
      <c r="F32" s="117">
        <f>+F30*F31</f>
        <v>2166</v>
      </c>
    </row>
    <row r="33" spans="1:6">
      <c r="A33" s="135"/>
      <c r="B33" s="136"/>
      <c r="C33" s="137"/>
      <c r="D33" s="138"/>
      <c r="E33" s="138"/>
      <c r="F33" s="138"/>
    </row>
    <row r="34" spans="1:6" ht="14.25" customHeight="1">
      <c r="A34" s="272" t="s">
        <v>141</v>
      </c>
      <c r="B34" s="273"/>
      <c r="C34" s="273"/>
      <c r="D34" s="273"/>
      <c r="E34" s="273"/>
      <c r="F34" s="219">
        <f>F24+F32</f>
        <v>18180.187532000004</v>
      </c>
    </row>
  </sheetData>
  <mergeCells count="12">
    <mergeCell ref="A30:E30"/>
    <mergeCell ref="A31:E31"/>
    <mergeCell ref="A32:E32"/>
    <mergeCell ref="A34:E34"/>
    <mergeCell ref="A1:F1"/>
    <mergeCell ref="A21:E21"/>
    <mergeCell ref="A22:E22"/>
    <mergeCell ref="A23:E23"/>
    <mergeCell ref="A24:E24"/>
    <mergeCell ref="A26:F26"/>
    <mergeCell ref="A3:F3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8"/>
  <sheetViews>
    <sheetView view="pageBreakPreview" topLeftCell="A73" zoomScaleNormal="100" zoomScaleSheetLayoutView="100" zoomScalePageLayoutView="80" workbookViewId="0">
      <selection activeCell="H94" sqref="H94"/>
    </sheetView>
  </sheetViews>
  <sheetFormatPr baseColWidth="10" defaultColWidth="11.44140625" defaultRowHeight="14.4"/>
  <cols>
    <col min="1" max="1" width="6.5546875" style="5" customWidth="1"/>
    <col min="2" max="2" width="49.44140625" style="2" customWidth="1"/>
    <col min="3" max="3" width="6.5546875" style="1" customWidth="1"/>
    <col min="4" max="6" width="10.109375" style="3" customWidth="1"/>
    <col min="7" max="7" width="11.44140625" style="1"/>
    <col min="8" max="8" width="43.6640625" style="1" customWidth="1"/>
    <col min="9" max="16384" width="11.44140625" style="1"/>
  </cols>
  <sheetData>
    <row r="1" spans="1:10" ht="18">
      <c r="A1" s="274" t="s">
        <v>138</v>
      </c>
      <c r="B1" s="274"/>
      <c r="C1" s="274"/>
      <c r="D1" s="274"/>
      <c r="E1" s="274"/>
      <c r="F1" s="274"/>
    </row>
    <row r="2" spans="1:10" ht="18">
      <c r="A2" s="73"/>
      <c r="B2" s="74"/>
      <c r="C2" s="74"/>
      <c r="D2" s="74"/>
      <c r="E2" s="74"/>
      <c r="F2" s="74"/>
    </row>
    <row r="3" spans="1:10" ht="22.5" customHeight="1">
      <c r="A3" s="237" t="s">
        <v>13</v>
      </c>
      <c r="B3" s="237"/>
      <c r="C3" s="237"/>
      <c r="D3" s="237"/>
      <c r="E3" s="237"/>
      <c r="F3" s="237"/>
    </row>
    <row r="4" spans="1:10" ht="27" customHeight="1">
      <c r="A4" s="224" t="s">
        <v>0</v>
      </c>
      <c r="B4" s="224" t="s">
        <v>1</v>
      </c>
      <c r="C4" s="224" t="s">
        <v>2</v>
      </c>
      <c r="D4" s="225" t="s">
        <v>3</v>
      </c>
      <c r="E4" s="225" t="s">
        <v>8</v>
      </c>
      <c r="F4" s="225" t="s">
        <v>9</v>
      </c>
    </row>
    <row r="5" spans="1:10" s="5" customFormat="1">
      <c r="A5" s="75">
        <v>1</v>
      </c>
      <c r="B5" s="104" t="str">
        <f>[4]Sheet1!E24</f>
        <v>ALAMBRE NEGRO RECOCIDO N° 8</v>
      </c>
      <c r="C5" s="102" t="str">
        <f>[4]Sheet1!K24</f>
        <v>kg</v>
      </c>
      <c r="D5" s="228">
        <f>[4]Sheet1!M24</f>
        <v>243.90790000000001</v>
      </c>
      <c r="E5" s="114">
        <v>1</v>
      </c>
      <c r="F5" s="229">
        <f>D5*E5</f>
        <v>243.90790000000001</v>
      </c>
      <c r="H5" s="95"/>
      <c r="I5" s="96"/>
      <c r="J5" s="101"/>
    </row>
    <row r="6" spans="1:10" s="5" customFormat="1">
      <c r="A6" s="75">
        <v>2</v>
      </c>
      <c r="B6" s="104" t="str">
        <f>[4]Sheet1!E25</f>
        <v>ALAMBRE NEGRO N° 16</v>
      </c>
      <c r="C6" s="102" t="str">
        <f>[4]Sheet1!K25</f>
        <v>kg</v>
      </c>
      <c r="D6" s="228">
        <f>[4]Sheet1!M25</f>
        <v>620.72609999999997</v>
      </c>
      <c r="E6" s="114">
        <v>1</v>
      </c>
      <c r="F6" s="229">
        <f t="shared" ref="F6:F43" si="0">D6*E6</f>
        <v>620.72609999999997</v>
      </c>
      <c r="H6" s="95"/>
      <c r="I6" s="96"/>
      <c r="J6" s="101"/>
    </row>
    <row r="7" spans="1:10" s="5" customFormat="1">
      <c r="A7" s="75">
        <v>3</v>
      </c>
      <c r="B7" s="104" t="str">
        <f>[4]Sheet1!E26</f>
        <v>ACERO CORRUGADO fy = 4200 kg/cm2 GRADO 60</v>
      </c>
      <c r="C7" s="102" t="str">
        <f>[4]Sheet1!K26</f>
        <v>kg</v>
      </c>
      <c r="D7" s="228">
        <f>[4]Sheet1!M26</f>
        <v>9819.2002000000011</v>
      </c>
      <c r="E7" s="114">
        <v>1</v>
      </c>
      <c r="F7" s="229">
        <f t="shared" si="0"/>
        <v>9819.2002000000011</v>
      </c>
      <c r="H7" s="95"/>
      <c r="I7" s="96"/>
      <c r="J7" s="101"/>
    </row>
    <row r="8" spans="1:10" s="5" customFormat="1">
      <c r="A8" s="75">
        <v>4</v>
      </c>
      <c r="B8" s="104" t="str">
        <f>[4]Sheet1!E27</f>
        <v>CLAVOS PARA MADERA CON CABEZA</v>
      </c>
      <c r="C8" s="102" t="str">
        <f>[4]Sheet1!K27</f>
        <v>kg</v>
      </c>
      <c r="D8" s="228">
        <f>[4]Sheet1!M27</f>
        <v>468.00470000000001</v>
      </c>
      <c r="E8" s="114">
        <v>1</v>
      </c>
      <c r="F8" s="229">
        <f t="shared" si="0"/>
        <v>468.00470000000001</v>
      </c>
      <c r="H8" s="95"/>
      <c r="I8" s="96"/>
      <c r="J8" s="101"/>
    </row>
    <row r="9" spans="1:10" s="5" customFormat="1">
      <c r="A9" s="75">
        <v>5</v>
      </c>
      <c r="B9" s="104" t="str">
        <f>[4]Sheet1!E28</f>
        <v>CLAVOS PARA MADERA CON CABEZA DE 2"</v>
      </c>
      <c r="C9" s="102" t="str">
        <f>[4]Sheet1!K28</f>
        <v>kg</v>
      </c>
      <c r="D9" s="228">
        <f>[4]Sheet1!M28</f>
        <v>3.7439999999999998</v>
      </c>
      <c r="E9" s="114">
        <v>1</v>
      </c>
      <c r="F9" s="229">
        <f t="shared" si="0"/>
        <v>3.7439999999999998</v>
      </c>
      <c r="H9" s="95"/>
      <c r="I9" s="96"/>
      <c r="J9" s="101"/>
    </row>
    <row r="10" spans="1:10" s="5" customFormat="1">
      <c r="A10" s="75">
        <v>6</v>
      </c>
      <c r="B10" s="115" t="str">
        <f>[4]Sheet1!E29</f>
        <v>CLAVOS PARA MADERA CON CABEZA DE 2 1/2"</v>
      </c>
      <c r="C10" s="102" t="str">
        <f>[4]Sheet1!K29</f>
        <v>kg</v>
      </c>
      <c r="D10" s="228">
        <f>[4]Sheet1!M29</f>
        <v>4.8620000000000001</v>
      </c>
      <c r="E10" s="114">
        <v>1</v>
      </c>
      <c r="F10" s="229">
        <f t="shared" si="0"/>
        <v>4.8620000000000001</v>
      </c>
      <c r="H10" s="97"/>
      <c r="I10" s="96"/>
      <c r="J10" s="101"/>
    </row>
    <row r="11" spans="1:10" s="5" customFormat="1">
      <c r="A11" s="75">
        <v>7</v>
      </c>
      <c r="B11" s="104" t="str">
        <f>[4]Sheet1!E46</f>
        <v>CODO DE FIERRO GALVANIZADO DE 1/2"X90!</v>
      </c>
      <c r="C11" s="102" t="str">
        <f>[4]Sheet1!K46</f>
        <v>und</v>
      </c>
      <c r="D11" s="228">
        <f>[4]Sheet1!M46</f>
        <v>104</v>
      </c>
      <c r="E11" s="114">
        <v>0.1</v>
      </c>
      <c r="F11" s="229">
        <f t="shared" si="0"/>
        <v>10.4</v>
      </c>
      <c r="H11" s="95"/>
      <c r="I11" s="96"/>
      <c r="J11" s="101"/>
    </row>
    <row r="12" spans="1:10" s="5" customFormat="1">
      <c r="A12" s="75">
        <v>8</v>
      </c>
      <c r="B12" s="115" t="str">
        <f>[4]Sheet1!E47</f>
        <v>CEMENTO PORTLAND TIPO I (42.5 kg)</v>
      </c>
      <c r="C12" s="102" t="str">
        <f>[4]Sheet1!K47</f>
        <v>bol</v>
      </c>
      <c r="D12" s="228">
        <f>[4]Sheet1!M47</f>
        <v>1652.8839000000003</v>
      </c>
      <c r="E12" s="114">
        <v>42.5</v>
      </c>
      <c r="F12" s="229">
        <f t="shared" si="0"/>
        <v>70247.565750000009</v>
      </c>
      <c r="H12" s="97"/>
      <c r="I12" s="96"/>
      <c r="J12" s="101"/>
    </row>
    <row r="13" spans="1:10" s="5" customFormat="1">
      <c r="A13" s="75">
        <v>9</v>
      </c>
      <c r="B13" s="115" t="str">
        <f>[4]Sheet1!E48</f>
        <v>YESO BOLSA 10 kg</v>
      </c>
      <c r="C13" s="102" t="str">
        <f>[4]Sheet1!K48</f>
        <v>bol</v>
      </c>
      <c r="D13" s="228">
        <f>[4]Sheet1!M48</f>
        <v>119.91290000000001</v>
      </c>
      <c r="E13" s="114">
        <v>10</v>
      </c>
      <c r="F13" s="229">
        <f t="shared" si="0"/>
        <v>1199.1290000000001</v>
      </c>
      <c r="H13" s="97"/>
      <c r="I13" s="96"/>
      <c r="J13" s="101"/>
    </row>
    <row r="14" spans="1:10" s="5" customFormat="1">
      <c r="A14" s="75">
        <v>10</v>
      </c>
      <c r="B14" s="104" t="str">
        <f>[4]Sheet1!E49</f>
        <v>TEE PVC ALC. 4" X 90° UF</v>
      </c>
      <c r="C14" s="102" t="str">
        <f>[4]Sheet1!K49</f>
        <v>und</v>
      </c>
      <c r="D14" s="228">
        <f>[4]Sheet1!M49</f>
        <v>52</v>
      </c>
      <c r="E14" s="114">
        <v>0.6</v>
      </c>
      <c r="F14" s="229">
        <f t="shared" si="0"/>
        <v>31.2</v>
      </c>
      <c r="H14" s="95"/>
      <c r="I14" s="96"/>
      <c r="J14" s="101"/>
    </row>
    <row r="15" spans="1:10" s="5" customFormat="1">
      <c r="A15" s="75">
        <v>11</v>
      </c>
      <c r="B15" s="104" t="str">
        <f>[4]Sheet1!E50</f>
        <v>LADRILLO KK ARCILLA MAQUINADO</v>
      </c>
      <c r="C15" s="102" t="str">
        <f>[4]Sheet1!K50</f>
        <v>und</v>
      </c>
      <c r="D15" s="228">
        <f>[4]Sheet1!M50</f>
        <v>26789.88</v>
      </c>
      <c r="E15" s="114">
        <v>2.8</v>
      </c>
      <c r="F15" s="229">
        <f t="shared" si="0"/>
        <v>75011.664000000004</v>
      </c>
      <c r="H15" s="95"/>
      <c r="I15" s="96"/>
      <c r="J15" s="101"/>
    </row>
    <row r="16" spans="1:10" s="5" customFormat="1">
      <c r="A16" s="75">
        <v>12</v>
      </c>
      <c r="B16" s="104" t="str">
        <f>[4]Sheet1!E51</f>
        <v>CAJA Y TAPA DE CONCRETO P/AGUA DE 12"X20"</v>
      </c>
      <c r="C16" s="102" t="str">
        <f>[4]Sheet1!K51</f>
        <v>und</v>
      </c>
      <c r="D16" s="228">
        <f>[4]Sheet1!M51</f>
        <v>52</v>
      </c>
      <c r="E16" s="114">
        <v>15</v>
      </c>
      <c r="F16" s="229">
        <f t="shared" si="0"/>
        <v>780</v>
      </c>
      <c r="H16" s="95"/>
      <c r="I16" s="96"/>
      <c r="J16" s="101"/>
    </row>
    <row r="17" spans="1:10" s="5" customFormat="1">
      <c r="A17" s="75">
        <v>13</v>
      </c>
      <c r="B17" s="104" t="str">
        <f>[4]Sheet1!E52</f>
        <v>CAJA DE CONCRETO P/DESAGUE 0.3X0.6m (2 CUERPOS)</v>
      </c>
      <c r="C17" s="102" t="str">
        <f>[4]Sheet1!K52</f>
        <v>und</v>
      </c>
      <c r="D17" s="228">
        <f>[4]Sheet1!M52</f>
        <v>52</v>
      </c>
      <c r="E17" s="114">
        <v>35</v>
      </c>
      <c r="F17" s="229">
        <f t="shared" si="0"/>
        <v>1820</v>
      </c>
      <c r="H17" s="95"/>
      <c r="I17" s="96"/>
      <c r="J17" s="101"/>
    </row>
    <row r="18" spans="1:10" s="5" customFormat="1">
      <c r="A18" s="75">
        <v>14</v>
      </c>
      <c r="B18" s="104" t="str">
        <f>[4]Sheet1!E53</f>
        <v>PEGAMENTO PARA PVC</v>
      </c>
      <c r="C18" s="102" t="str">
        <f>[4]Sheet1!K53</f>
        <v>gal</v>
      </c>
      <c r="D18" s="228">
        <f>[4]Sheet1!M53</f>
        <v>17.542899999999999</v>
      </c>
      <c r="E18" s="114">
        <v>4.8</v>
      </c>
      <c r="F18" s="229">
        <f t="shared" si="0"/>
        <v>84.205919999999992</v>
      </c>
      <c r="H18" s="95"/>
      <c r="I18" s="96"/>
      <c r="J18" s="101"/>
    </row>
    <row r="19" spans="1:10" s="5" customFormat="1">
      <c r="A19" s="75">
        <v>15</v>
      </c>
      <c r="B19" s="104" t="str">
        <f>[4]Sheet1!E54</f>
        <v>PEGAMENTO PARA LOSETAS Y CERAMICAS</v>
      </c>
      <c r="C19" s="102" t="str">
        <f>[4]Sheet1!K54</f>
        <v>und</v>
      </c>
      <c r="D19" s="228">
        <f>[4]Sheet1!M54</f>
        <v>110.32680000000001</v>
      </c>
      <c r="E19" s="114">
        <v>25</v>
      </c>
      <c r="F19" s="229">
        <f t="shared" si="0"/>
        <v>2758.17</v>
      </c>
      <c r="H19" s="95"/>
      <c r="I19" s="96"/>
      <c r="J19" s="101"/>
    </row>
    <row r="20" spans="1:10" s="5" customFormat="1">
      <c r="A20" s="75">
        <v>16</v>
      </c>
      <c r="B20" s="104" t="str">
        <f>[4]Sheet1!E55</f>
        <v>CERAMICA CELIMA VITRIFICADA 0.30X0.30 cm</v>
      </c>
      <c r="C20" s="102" t="str">
        <f>[4]Sheet1!K55</f>
        <v>m2</v>
      </c>
      <c r="D20" s="228">
        <f>[4]Sheet1!M55</f>
        <v>330.98120000000006</v>
      </c>
      <c r="E20" s="114">
        <v>5</v>
      </c>
      <c r="F20" s="229">
        <f t="shared" si="0"/>
        <v>1654.9060000000004</v>
      </c>
      <c r="H20" s="95"/>
      <c r="I20" s="96"/>
      <c r="J20" s="101"/>
    </row>
    <row r="21" spans="1:10" s="5" customFormat="1">
      <c r="A21" s="75">
        <v>17</v>
      </c>
      <c r="B21" s="104" t="str">
        <f>[4]Sheet1!E56</f>
        <v>FRAGUA COLOR CREMA</v>
      </c>
      <c r="C21" s="102" t="str">
        <f>[4]Sheet1!K56</f>
        <v>kg</v>
      </c>
      <c r="D21" s="228">
        <f>[4]Sheet1!M56</f>
        <v>63.043999999999997</v>
      </c>
      <c r="E21" s="114">
        <v>1</v>
      </c>
      <c r="F21" s="229">
        <f t="shared" si="0"/>
        <v>63.043999999999997</v>
      </c>
      <c r="H21" s="95"/>
      <c r="I21" s="96"/>
      <c r="J21" s="101"/>
    </row>
    <row r="22" spans="1:10" s="5" customFormat="1">
      <c r="A22" s="75">
        <v>18</v>
      </c>
      <c r="B22" s="104" t="str">
        <f>[4]Sheet1!E57</f>
        <v>TEJA ANDINA ETERNIT (1.14x0.70 m.)</v>
      </c>
      <c r="C22" s="102" t="str">
        <f>[4]Sheet1!K57</f>
        <v>pza</v>
      </c>
      <c r="D22" s="228">
        <f>[4]Sheet1!M57</f>
        <v>282.10000000000002</v>
      </c>
      <c r="E22" s="114">
        <v>8.4</v>
      </c>
      <c r="F22" s="229">
        <f t="shared" si="0"/>
        <v>2369.6400000000003</v>
      </c>
      <c r="H22" s="95"/>
      <c r="I22" s="96"/>
      <c r="J22" s="101"/>
    </row>
    <row r="23" spans="1:10" s="5" customFormat="1">
      <c r="A23" s="75">
        <v>19</v>
      </c>
      <c r="B23" s="104" t="str">
        <f>[4]Sheet1!E58</f>
        <v>MADERA NACIONAL P/ENCOFRADO-CARP</v>
      </c>
      <c r="C23" s="102" t="str">
        <f>[4]Sheet1!K58</f>
        <v>p2</v>
      </c>
      <c r="D23" s="228">
        <f>[4]Sheet1!M58</f>
        <v>4139.9279999999999</v>
      </c>
      <c r="E23" s="114">
        <v>2</v>
      </c>
      <c r="F23" s="229">
        <f t="shared" si="0"/>
        <v>8279.8559999999998</v>
      </c>
      <c r="H23" s="95"/>
      <c r="I23" s="96"/>
      <c r="J23" s="101"/>
    </row>
    <row r="24" spans="1:10" s="5" customFormat="1">
      <c r="A24" s="75">
        <v>20</v>
      </c>
      <c r="B24" s="104" t="str">
        <f>[4]Sheet1!E59</f>
        <v>PUERTA DE MADERA SEGÚN DISEÑO 2.30x0.70m</v>
      </c>
      <c r="C24" s="102" t="str">
        <f>[4]Sheet1!K59</f>
        <v>und</v>
      </c>
      <c r="D24" s="228">
        <f>[4]Sheet1!M59</f>
        <v>52</v>
      </c>
      <c r="E24" s="114">
        <v>25</v>
      </c>
      <c r="F24" s="229">
        <f t="shared" si="0"/>
        <v>1300</v>
      </c>
      <c r="H24" s="95"/>
      <c r="I24" s="96"/>
      <c r="J24" s="101"/>
    </row>
    <row r="25" spans="1:10" s="5" customFormat="1">
      <c r="A25" s="75">
        <v>21</v>
      </c>
      <c r="B25" s="104" t="str">
        <f>[4]Sheet1!E60</f>
        <v>VENTANA DE MADERA 0.80X0.50m</v>
      </c>
      <c r="C25" s="102" t="str">
        <f>[4]Sheet1!K60</f>
        <v>pza</v>
      </c>
      <c r="D25" s="228">
        <f>[4]Sheet1!M60</f>
        <v>52</v>
      </c>
      <c r="E25" s="114">
        <v>15</v>
      </c>
      <c r="F25" s="229">
        <f t="shared" si="0"/>
        <v>780</v>
      </c>
      <c r="H25" s="95"/>
      <c r="I25" s="96"/>
      <c r="J25" s="101"/>
    </row>
    <row r="26" spans="1:10" s="5" customFormat="1">
      <c r="A26" s="75">
        <v>22</v>
      </c>
      <c r="B26" s="104" t="str">
        <f>[4]Sheet1!E61</f>
        <v>ANDAMIO DE MADERA</v>
      </c>
      <c r="C26" s="102" t="str">
        <f>[4]Sheet1!K61</f>
        <v>p2</v>
      </c>
      <c r="D26" s="228">
        <f>[4]Sheet1!M61</f>
        <v>522.97199999999998</v>
      </c>
      <c r="E26" s="114">
        <v>2</v>
      </c>
      <c r="F26" s="229">
        <f t="shared" si="0"/>
        <v>1045.944</v>
      </c>
      <c r="H26" s="95"/>
      <c r="I26" s="96"/>
      <c r="J26" s="101"/>
    </row>
    <row r="27" spans="1:10" s="5" customFormat="1">
      <c r="A27" s="75">
        <v>23</v>
      </c>
      <c r="B27" s="104" t="str">
        <f>[4]Sheet1!E62</f>
        <v>ESTACA DE MADERA</v>
      </c>
      <c r="C27" s="102" t="str">
        <f>[4]Sheet1!K62</f>
        <v>p2</v>
      </c>
      <c r="D27" s="228">
        <f>[4]Sheet1!M62</f>
        <v>47.964799999999997</v>
      </c>
      <c r="E27" s="114">
        <v>2</v>
      </c>
      <c r="F27" s="229">
        <f t="shared" si="0"/>
        <v>95.929599999999994</v>
      </c>
      <c r="H27" s="95"/>
      <c r="I27" s="96"/>
      <c r="J27" s="101"/>
    </row>
    <row r="28" spans="1:10" s="5" customFormat="1">
      <c r="A28" s="75">
        <v>24</v>
      </c>
      <c r="B28" s="104" t="str">
        <f>[4]Sheet1!E63</f>
        <v>TRIPLAY LUPUNA  4"x 8"x 19mm P/ENCOFRADO (8 USOS)</v>
      </c>
      <c r="C28" s="102" t="str">
        <f>[4]Sheet1!K63</f>
        <v>pza</v>
      </c>
      <c r="D28" s="228">
        <f>[4]Sheet1!M63</f>
        <v>33.695999999999998</v>
      </c>
      <c r="E28" s="114">
        <v>20</v>
      </c>
      <c r="F28" s="229">
        <f t="shared" si="0"/>
        <v>673.92</v>
      </c>
      <c r="H28" s="95"/>
      <c r="I28" s="96"/>
      <c r="J28" s="101"/>
    </row>
    <row r="29" spans="1:10" s="5" customFormat="1">
      <c r="A29" s="75">
        <v>25</v>
      </c>
      <c r="B29" s="104" t="str">
        <f>[4]Sheet1!E64</f>
        <v>LISTON DE MADERA 3"X3"X2.50M</v>
      </c>
      <c r="C29" s="102" t="str">
        <f>[4]Sheet1!K64</f>
        <v>und</v>
      </c>
      <c r="D29" s="228">
        <f>[4]Sheet1!M64</f>
        <v>260</v>
      </c>
      <c r="E29" s="114">
        <v>10</v>
      </c>
      <c r="F29" s="229">
        <f t="shared" si="0"/>
        <v>2600</v>
      </c>
      <c r="H29" s="95"/>
      <c r="I29" s="96"/>
      <c r="J29" s="101"/>
    </row>
    <row r="30" spans="1:10" s="5" customFormat="1">
      <c r="A30" s="75">
        <v>26</v>
      </c>
      <c r="B30" s="115" t="str">
        <f>[4]Sheet1!E65</f>
        <v>LISTON DE MADERA 4"X2.50"X1.50M</v>
      </c>
      <c r="C30" s="102" t="str">
        <f>[4]Sheet1!K65</f>
        <v>und</v>
      </c>
      <c r="D30" s="228">
        <f>[4]Sheet1!M65</f>
        <v>312</v>
      </c>
      <c r="E30" s="114">
        <v>8.6</v>
      </c>
      <c r="F30" s="229">
        <f t="shared" si="0"/>
        <v>2683.2</v>
      </c>
      <c r="H30" s="97"/>
      <c r="I30" s="96"/>
      <c r="J30" s="101"/>
    </row>
    <row r="31" spans="1:10" s="5" customFormat="1">
      <c r="A31" s="75">
        <v>27</v>
      </c>
      <c r="B31" s="104" t="str">
        <f>[4]Sheet1!E66</f>
        <v>CORREA DE MADERA 2"X3"X2.50M</v>
      </c>
      <c r="C31" s="102" t="str">
        <f>[4]Sheet1!K66</f>
        <v>und</v>
      </c>
      <c r="D31" s="228">
        <f>[4]Sheet1!M66</f>
        <v>650</v>
      </c>
      <c r="E31" s="114">
        <v>9</v>
      </c>
      <c r="F31" s="229">
        <f t="shared" si="0"/>
        <v>5850</v>
      </c>
      <c r="H31" s="95"/>
      <c r="I31" s="96"/>
      <c r="J31" s="101"/>
    </row>
    <row r="32" spans="1:10" s="5" customFormat="1">
      <c r="A32" s="75">
        <v>28</v>
      </c>
      <c r="B32" s="104" t="str">
        <f>[4]Sheet1!E67</f>
        <v>TIRAFON DE 3"</v>
      </c>
      <c r="C32" s="102" t="str">
        <f>[4]Sheet1!K67</f>
        <v>und</v>
      </c>
      <c r="D32" s="228">
        <f>[4]Sheet1!M67</f>
        <v>564.20000000000005</v>
      </c>
      <c r="E32" s="114">
        <v>0.2</v>
      </c>
      <c r="F32" s="229">
        <f t="shared" si="0"/>
        <v>112.84000000000002</v>
      </c>
      <c r="H32" s="95"/>
      <c r="I32" s="96"/>
      <c r="J32" s="101"/>
    </row>
    <row r="33" spans="1:11" s="5" customFormat="1">
      <c r="A33" s="75">
        <v>29</v>
      </c>
      <c r="B33" s="104" t="str">
        <f>[4]Sheet1!E68</f>
        <v>PINTURA LATEX SUPERMATE</v>
      </c>
      <c r="C33" s="102" t="str">
        <f>[4]Sheet1!K68</f>
        <v>gal</v>
      </c>
      <c r="D33" s="228">
        <f>[4]Sheet1!M68</f>
        <v>65.42</v>
      </c>
      <c r="E33" s="114">
        <v>4.8</v>
      </c>
      <c r="F33" s="229">
        <f t="shared" si="0"/>
        <v>314.01600000000002</v>
      </c>
      <c r="H33" s="95"/>
      <c r="I33" s="96"/>
      <c r="J33" s="101"/>
    </row>
    <row r="34" spans="1:11" s="5" customFormat="1">
      <c r="A34" s="75">
        <v>30</v>
      </c>
      <c r="B34" s="104" t="str">
        <f>[4]Sheet1!E69</f>
        <v>IMPRIMANTE</v>
      </c>
      <c r="C34" s="102" t="str">
        <f>[4]Sheet1!K69</f>
        <v>gal</v>
      </c>
      <c r="D34" s="228">
        <f>[4]Sheet1!M69</f>
        <v>212.61500000000001</v>
      </c>
      <c r="E34" s="114">
        <v>4.8</v>
      </c>
      <c r="F34" s="229">
        <f t="shared" si="0"/>
        <v>1020.552</v>
      </c>
      <c r="H34" s="95"/>
      <c r="I34" s="96"/>
      <c r="J34" s="101"/>
    </row>
    <row r="35" spans="1:11" s="5" customFormat="1">
      <c r="A35" s="75">
        <v>31</v>
      </c>
      <c r="B35" s="104" t="str">
        <f>[4]Sheet1!E70</f>
        <v>CINTA TEFLON X 4M</v>
      </c>
      <c r="C35" s="102" t="str">
        <f>[4]Sheet1!K70</f>
        <v>und</v>
      </c>
      <c r="D35" s="228">
        <f>[4]Sheet1!M70</f>
        <v>104</v>
      </c>
      <c r="E35" s="114">
        <v>0.1</v>
      </c>
      <c r="F35" s="229">
        <f t="shared" si="0"/>
        <v>10.4</v>
      </c>
      <c r="H35" s="95"/>
      <c r="I35" s="96"/>
      <c r="J35" s="101"/>
    </row>
    <row r="36" spans="1:11" s="5" customFormat="1">
      <c r="A36" s="75">
        <v>32</v>
      </c>
      <c r="B36" s="104" t="str">
        <f>[4]Sheet1!E71</f>
        <v>VIDRIO TEMPLADO GRIS DE E=6mm</v>
      </c>
      <c r="C36" s="102" t="str">
        <f>[4]Sheet1!K71</f>
        <v>m2</v>
      </c>
      <c r="D36" s="228">
        <f>[4]Sheet1!M71</f>
        <v>20.8</v>
      </c>
      <c r="E36" s="114">
        <v>5.2</v>
      </c>
      <c r="F36" s="229">
        <f t="shared" si="0"/>
        <v>108.16000000000001</v>
      </c>
      <c r="H36" s="95"/>
      <c r="I36" s="96"/>
      <c r="J36" s="101"/>
    </row>
    <row r="37" spans="1:11" s="5" customFormat="1">
      <c r="A37" s="75">
        <v>33</v>
      </c>
      <c r="B37" s="104" t="str">
        <f>[4]Sheet1!E72</f>
        <v>SUMIDERO DE BRONCE DE 2"</v>
      </c>
      <c r="C37" s="102" t="str">
        <f>[4]Sheet1!K72</f>
        <v>und</v>
      </c>
      <c r="D37" s="228">
        <f>[4]Sheet1!M72</f>
        <v>104</v>
      </c>
      <c r="E37" s="114">
        <v>0.26</v>
      </c>
      <c r="F37" s="229">
        <f t="shared" si="0"/>
        <v>27.04</v>
      </c>
      <c r="H37" s="95"/>
      <c r="I37" s="96"/>
      <c r="J37" s="101"/>
    </row>
    <row r="38" spans="1:11" s="5" customFormat="1">
      <c r="A38" s="75">
        <v>34</v>
      </c>
      <c r="B38" s="115" t="str">
        <f>[4]Sheet1!E73</f>
        <v>REGISTRO DE BRONCE DE 4"</v>
      </c>
      <c r="C38" s="102" t="str">
        <f>[4]Sheet1!K73</f>
        <v>und</v>
      </c>
      <c r="D38" s="228">
        <f>[4]Sheet1!M73</f>
        <v>52</v>
      </c>
      <c r="E38" s="114">
        <v>0.6</v>
      </c>
      <c r="F38" s="229">
        <f t="shared" si="0"/>
        <v>31.2</v>
      </c>
      <c r="H38" s="97"/>
      <c r="I38" s="96"/>
      <c r="J38" s="101"/>
    </row>
    <row r="39" spans="1:11" s="5" customFormat="1">
      <c r="A39" s="75">
        <v>35</v>
      </c>
      <c r="B39" s="115" t="str">
        <f>[4]Sheet1!E74</f>
        <v>LAVATORIO BLANCO 23"X17" INCLUYE ACCESORIOS</v>
      </c>
      <c r="C39" s="102" t="str">
        <f>[4]Sheet1!K74</f>
        <v>und</v>
      </c>
      <c r="D39" s="228">
        <f>[4]Sheet1!M74</f>
        <v>52</v>
      </c>
      <c r="E39" s="114">
        <v>20</v>
      </c>
      <c r="F39" s="229">
        <f t="shared" si="0"/>
        <v>1040</v>
      </c>
      <c r="H39" s="97"/>
      <c r="I39" s="96"/>
      <c r="J39" s="101"/>
    </row>
    <row r="40" spans="1:11" s="5" customFormat="1">
      <c r="A40" s="75">
        <v>36</v>
      </c>
      <c r="B40" s="104" t="str">
        <f>[4]Sheet1!E75</f>
        <v>INODORO TANQUE BAJO NORMAL BLANCO</v>
      </c>
      <c r="C40" s="102" t="str">
        <f>[4]Sheet1!K75</f>
        <v>und</v>
      </c>
      <c r="D40" s="228">
        <f>[4]Sheet1!M75</f>
        <v>52</v>
      </c>
      <c r="E40" s="114">
        <v>25</v>
      </c>
      <c r="F40" s="229">
        <f t="shared" si="0"/>
        <v>1300</v>
      </c>
      <c r="H40" s="95"/>
      <c r="I40" s="96"/>
      <c r="J40" s="101"/>
    </row>
    <row r="41" spans="1:11" s="5" customFormat="1">
      <c r="A41" s="75">
        <v>49</v>
      </c>
      <c r="B41" s="104" t="s">
        <v>52</v>
      </c>
      <c r="C41" s="102" t="s">
        <v>5</v>
      </c>
      <c r="D41" s="103">
        <f>[4]Sheet1!M77</f>
        <v>104</v>
      </c>
      <c r="E41" s="116">
        <v>1</v>
      </c>
      <c r="F41" s="229">
        <f t="shared" si="0"/>
        <v>104</v>
      </c>
      <c r="H41" s="95"/>
      <c r="I41" s="96"/>
      <c r="J41" s="101"/>
      <c r="K41" s="1"/>
    </row>
    <row r="42" spans="1:11" s="5" customFormat="1">
      <c r="A42" s="75">
        <v>50</v>
      </c>
      <c r="B42" s="104" t="s">
        <v>160</v>
      </c>
      <c r="C42" s="102" t="s">
        <v>5</v>
      </c>
      <c r="D42" s="103">
        <f>[4]Sheet1!M78</f>
        <v>156</v>
      </c>
      <c r="E42" s="116">
        <v>1</v>
      </c>
      <c r="F42" s="229">
        <f t="shared" si="0"/>
        <v>156</v>
      </c>
      <c r="H42" s="95"/>
      <c r="I42" s="96"/>
      <c r="J42" s="101"/>
      <c r="K42" s="1"/>
    </row>
    <row r="43" spans="1:11" s="5" customFormat="1">
      <c r="A43" s="75">
        <v>51</v>
      </c>
      <c r="B43" s="115" t="s">
        <v>171</v>
      </c>
      <c r="C43" s="102" t="s">
        <v>5</v>
      </c>
      <c r="D43" s="103">
        <f>[4]Sheet1!M79</f>
        <v>52</v>
      </c>
      <c r="E43" s="116">
        <v>0.5</v>
      </c>
      <c r="F43" s="229">
        <f t="shared" si="0"/>
        <v>26</v>
      </c>
      <c r="H43" s="97"/>
      <c r="I43" s="96"/>
      <c r="J43" s="101"/>
      <c r="K43" s="1"/>
    </row>
    <row r="44" spans="1:11">
      <c r="A44" s="270" t="s">
        <v>10</v>
      </c>
      <c r="B44" s="271"/>
      <c r="C44" s="271"/>
      <c r="D44" s="271"/>
      <c r="E44" s="271"/>
      <c r="F44" s="94">
        <f>SUM(F5:F43)</f>
        <v>194749.42717000004</v>
      </c>
    </row>
    <row r="45" spans="1:11">
      <c r="A45" s="270" t="s">
        <v>11</v>
      </c>
      <c r="B45" s="271"/>
      <c r="C45" s="271"/>
      <c r="D45" s="271"/>
      <c r="E45" s="271"/>
      <c r="F45" s="94">
        <f>+F44/1000</f>
        <v>194.74942717000005</v>
      </c>
    </row>
    <row r="46" spans="1:11">
      <c r="A46" s="270" t="s">
        <v>12</v>
      </c>
      <c r="B46" s="271"/>
      <c r="C46" s="271"/>
      <c r="D46" s="271"/>
      <c r="E46" s="271"/>
      <c r="F46" s="94">
        <v>350</v>
      </c>
    </row>
    <row r="47" spans="1:11">
      <c r="A47" s="272" t="s">
        <v>14</v>
      </c>
      <c r="B47" s="273"/>
      <c r="C47" s="273"/>
      <c r="D47" s="273"/>
      <c r="E47" s="273"/>
      <c r="F47" s="230">
        <f>+F46*F45</f>
        <v>68162.299509500022</v>
      </c>
    </row>
    <row r="48" spans="1:11">
      <c r="A48" s="118"/>
      <c r="B48" s="119"/>
      <c r="C48" s="120"/>
      <c r="D48" s="119"/>
      <c r="E48" s="119"/>
      <c r="F48" s="121"/>
    </row>
    <row r="49" spans="1:6">
      <c r="A49" s="122" t="s">
        <v>58</v>
      </c>
      <c r="B49" s="34"/>
      <c r="C49" s="34"/>
      <c r="D49" s="76">
        <v>20</v>
      </c>
      <c r="E49" s="77" t="s">
        <v>59</v>
      </c>
      <c r="F49" s="123"/>
    </row>
    <row r="50" spans="1:6">
      <c r="A50" s="124" t="s">
        <v>60</v>
      </c>
      <c r="B50" s="34"/>
      <c r="C50" s="34"/>
      <c r="D50" s="78">
        <v>0.35</v>
      </c>
      <c r="E50" s="77" t="s">
        <v>61</v>
      </c>
      <c r="F50" s="123"/>
    </row>
    <row r="51" spans="1:6">
      <c r="A51" s="124" t="s">
        <v>62</v>
      </c>
      <c r="B51" s="34"/>
      <c r="C51" s="34"/>
      <c r="D51" s="78">
        <v>0.35</v>
      </c>
      <c r="E51" s="77" t="s">
        <v>61</v>
      </c>
      <c r="F51" s="123"/>
    </row>
    <row r="52" spans="1:6">
      <c r="A52" s="124"/>
      <c r="B52" s="34"/>
      <c r="C52" s="34"/>
      <c r="D52" s="76"/>
      <c r="E52" s="77"/>
      <c r="F52" s="123"/>
    </row>
    <row r="53" spans="1:6">
      <c r="A53" s="122" t="s">
        <v>63</v>
      </c>
      <c r="B53" s="34"/>
      <c r="C53" s="34"/>
      <c r="D53" s="76"/>
      <c r="E53" s="77"/>
      <c r="F53" s="123"/>
    </row>
    <row r="54" spans="1:6">
      <c r="A54" s="124" t="s">
        <v>64</v>
      </c>
      <c r="B54" s="34"/>
      <c r="C54" s="34"/>
      <c r="D54" s="78">
        <v>30</v>
      </c>
      <c r="E54" s="77" t="s">
        <v>65</v>
      </c>
      <c r="F54" s="123"/>
    </row>
    <row r="55" spans="1:6">
      <c r="A55" s="124" t="s">
        <v>66</v>
      </c>
      <c r="B55" s="34"/>
      <c r="C55" s="34"/>
      <c r="D55" s="78"/>
      <c r="E55" s="77"/>
      <c r="F55" s="123"/>
    </row>
    <row r="56" spans="1:6">
      <c r="A56" s="124"/>
      <c r="B56" s="34"/>
      <c r="C56" s="34"/>
      <c r="D56" s="78"/>
      <c r="E56" s="77"/>
      <c r="F56" s="123"/>
    </row>
    <row r="57" spans="1:6">
      <c r="A57" s="124"/>
      <c r="B57" s="34"/>
      <c r="C57" s="34"/>
      <c r="D57" s="78"/>
      <c r="E57" s="77"/>
      <c r="F57" s="123"/>
    </row>
    <row r="58" spans="1:6">
      <c r="A58" s="122" t="s">
        <v>58</v>
      </c>
      <c r="B58" s="34"/>
      <c r="C58" s="34"/>
      <c r="D58" s="76">
        <v>20</v>
      </c>
      <c r="E58" s="77" t="s">
        <v>59</v>
      </c>
      <c r="F58" s="123"/>
    </row>
    <row r="59" spans="1:6">
      <c r="A59" s="124" t="s">
        <v>67</v>
      </c>
      <c r="B59" s="34"/>
      <c r="C59" s="34"/>
      <c r="D59" s="78">
        <v>1525</v>
      </c>
      <c r="E59" s="77" t="s">
        <v>68</v>
      </c>
      <c r="F59" s="123"/>
    </row>
    <row r="60" spans="1:6">
      <c r="A60" s="124" t="s">
        <v>69</v>
      </c>
      <c r="B60" s="34"/>
      <c r="C60" s="34"/>
      <c r="D60" s="78">
        <v>7000</v>
      </c>
      <c r="E60" s="77" t="s">
        <v>61</v>
      </c>
      <c r="F60" s="123"/>
    </row>
    <row r="61" spans="1:6">
      <c r="A61" s="124" t="s">
        <v>70</v>
      </c>
      <c r="B61" s="34"/>
      <c r="C61" s="34"/>
      <c r="D61" s="79">
        <v>4.5901639344262293</v>
      </c>
      <c r="E61" s="77" t="s">
        <v>61</v>
      </c>
      <c r="F61" s="123"/>
    </row>
    <row r="62" spans="1:6">
      <c r="A62" s="125"/>
      <c r="B62" s="70"/>
      <c r="C62" s="70"/>
      <c r="D62" s="72"/>
      <c r="E62" s="71"/>
      <c r="F62" s="121"/>
    </row>
    <row r="63" spans="1:6">
      <c r="A63" s="125"/>
      <c r="B63" s="70"/>
      <c r="C63" s="70"/>
      <c r="D63" s="72"/>
      <c r="E63" s="71"/>
      <c r="F63" s="121"/>
    </row>
    <row r="64" spans="1:6" ht="18">
      <c r="A64" s="276" t="s">
        <v>15</v>
      </c>
      <c r="B64" s="276"/>
      <c r="C64" s="276"/>
      <c r="D64" s="276"/>
      <c r="E64" s="276"/>
      <c r="F64" s="276"/>
    </row>
    <row r="65" spans="1:10" ht="26.4">
      <c r="A65" s="224" t="s">
        <v>0</v>
      </c>
      <c r="B65" s="224" t="s">
        <v>1</v>
      </c>
      <c r="C65" s="224" t="s">
        <v>2</v>
      </c>
      <c r="D65" s="225" t="s">
        <v>3</v>
      </c>
      <c r="E65" s="225" t="s">
        <v>16</v>
      </c>
      <c r="F65" s="225" t="s">
        <v>129</v>
      </c>
    </row>
    <row r="66" spans="1:10" s="5" customFormat="1">
      <c r="A66" s="75">
        <v>1</v>
      </c>
      <c r="B66" s="126" t="str">
        <f>[4]Sheet1!E30</f>
        <v>TUBERIA PVC SAL DE 2"</v>
      </c>
      <c r="C66" s="126" t="s">
        <v>7</v>
      </c>
      <c r="D66" s="231">
        <f>[4]Sheet1!M30</f>
        <v>280.8</v>
      </c>
      <c r="E66" s="128">
        <f>ROUND(D66/3,0)</f>
        <v>94</v>
      </c>
      <c r="F66" s="232">
        <f>SUM(E66:E69)</f>
        <v>504</v>
      </c>
      <c r="H66" s="95"/>
      <c r="I66" s="96"/>
      <c r="J66" s="101"/>
    </row>
    <row r="67" spans="1:10" s="5" customFormat="1">
      <c r="A67" s="75">
        <v>2</v>
      </c>
      <c r="B67" s="126" t="str">
        <f>[4]Sheet1!E31</f>
        <v>TUBERIA PVC SAL DE 4"</v>
      </c>
      <c r="C67" s="126" t="s">
        <v>7</v>
      </c>
      <c r="D67" s="231">
        <f>[4]Sheet1!M31</f>
        <v>515.84</v>
      </c>
      <c r="E67" s="128">
        <f>ROUND(D67/3,0)</f>
        <v>172</v>
      </c>
      <c r="F67" s="232"/>
      <c r="H67" s="95"/>
      <c r="I67" s="96"/>
      <c r="J67" s="101"/>
    </row>
    <row r="68" spans="1:10" s="5" customFormat="1">
      <c r="A68" s="75">
        <v>3</v>
      </c>
      <c r="B68" s="126" t="str">
        <f>[4]Sheet1!E32</f>
        <v>TUBERIA PVC DN 21MM</v>
      </c>
      <c r="C68" s="126" t="s">
        <v>7</v>
      </c>
      <c r="D68" s="231">
        <f>[4]Sheet1!M32</f>
        <v>624</v>
      </c>
      <c r="E68" s="128">
        <f>ROUND(D68/5,0)</f>
        <v>125</v>
      </c>
      <c r="F68" s="232"/>
      <c r="H68" s="95"/>
      <c r="I68" s="96"/>
      <c r="J68" s="101"/>
    </row>
    <row r="69" spans="1:10" s="5" customFormat="1">
      <c r="A69" s="75">
        <v>4</v>
      </c>
      <c r="B69" s="130" t="str">
        <f>[4]Sheet1!E33</f>
        <v>TUBERIA PVC SAL DE 2" X 3M</v>
      </c>
      <c r="C69" s="130" t="s">
        <v>7</v>
      </c>
      <c r="D69" s="233">
        <f>[4]Sheet1!M33</f>
        <v>338.61410000000006</v>
      </c>
      <c r="E69" s="128">
        <f>ROUND(D69/3,0)</f>
        <v>113</v>
      </c>
      <c r="F69" s="232"/>
    </row>
    <row r="70" spans="1:10">
      <c r="A70" s="270" t="s">
        <v>22</v>
      </c>
      <c r="B70" s="271"/>
      <c r="C70" s="271"/>
      <c r="D70" s="271"/>
      <c r="E70" s="271"/>
      <c r="F70" s="94">
        <f>SUM(F66:F67)</f>
        <v>504</v>
      </c>
    </row>
    <row r="71" spans="1:10">
      <c r="A71" s="270" t="s">
        <v>57</v>
      </c>
      <c r="B71" s="271"/>
      <c r="C71" s="271"/>
      <c r="D71" s="271"/>
      <c r="E71" s="271"/>
      <c r="F71" s="94">
        <v>4.5999999999999996</v>
      </c>
    </row>
    <row r="72" spans="1:10">
      <c r="A72" s="270" t="s">
        <v>17</v>
      </c>
      <c r="B72" s="271"/>
      <c r="C72" s="271"/>
      <c r="D72" s="271"/>
      <c r="E72" s="271"/>
      <c r="F72" s="117">
        <f>+F70*F71</f>
        <v>2318.3999999999996</v>
      </c>
    </row>
    <row r="73" spans="1:10">
      <c r="A73" s="132"/>
      <c r="B73" s="133"/>
      <c r="C73" s="133"/>
      <c r="D73" s="133"/>
      <c r="E73" s="133"/>
      <c r="F73" s="134"/>
    </row>
    <row r="74" spans="1:10">
      <c r="A74" s="132"/>
      <c r="B74" s="133"/>
      <c r="C74" s="133"/>
      <c r="D74" s="133"/>
      <c r="E74" s="133"/>
      <c r="F74" s="134"/>
    </row>
    <row r="75" spans="1:10">
      <c r="A75" s="122" t="s">
        <v>58</v>
      </c>
      <c r="B75" s="77"/>
      <c r="C75" s="77"/>
      <c r="D75" s="76">
        <v>20</v>
      </c>
      <c r="E75" s="77" t="s">
        <v>59</v>
      </c>
      <c r="F75" s="134"/>
    </row>
    <row r="76" spans="1:10">
      <c r="A76" s="124" t="s">
        <v>132</v>
      </c>
      <c r="B76" s="77"/>
      <c r="C76" s="77"/>
      <c r="D76" s="78">
        <v>10</v>
      </c>
      <c r="E76" s="77" t="s">
        <v>139</v>
      </c>
      <c r="F76" s="134"/>
    </row>
    <row r="77" spans="1:10">
      <c r="A77" s="124" t="s">
        <v>69</v>
      </c>
      <c r="B77" s="77"/>
      <c r="C77" s="77"/>
      <c r="D77" s="78">
        <v>7000</v>
      </c>
      <c r="E77" s="77" t="s">
        <v>61</v>
      </c>
      <c r="F77" s="134"/>
    </row>
    <row r="78" spans="1:10">
      <c r="A78" s="124"/>
      <c r="B78" s="77"/>
      <c r="C78" s="77"/>
      <c r="D78" s="79"/>
      <c r="E78" s="77"/>
      <c r="F78" s="134"/>
    </row>
    <row r="79" spans="1:10">
      <c r="A79" s="277" t="s">
        <v>133</v>
      </c>
      <c r="B79" s="277"/>
      <c r="C79" s="277"/>
      <c r="D79" s="277"/>
      <c r="E79" s="277"/>
      <c r="F79" s="277"/>
    </row>
    <row r="80" spans="1:10" ht="26.4">
      <c r="A80" s="111" t="s">
        <v>0</v>
      </c>
      <c r="B80" s="112" t="s">
        <v>1</v>
      </c>
      <c r="C80" s="112" t="s">
        <v>2</v>
      </c>
      <c r="D80" s="113" t="s">
        <v>3</v>
      </c>
      <c r="E80" s="113" t="s">
        <v>134</v>
      </c>
      <c r="F80" s="113" t="s">
        <v>135</v>
      </c>
    </row>
    <row r="81" spans="1:11">
      <c r="A81" s="75"/>
      <c r="B81" s="126" t="s">
        <v>131</v>
      </c>
      <c r="C81" s="126" t="s">
        <v>5</v>
      </c>
      <c r="D81" s="127">
        <v>52</v>
      </c>
      <c r="E81" s="128">
        <v>10</v>
      </c>
      <c r="F81" s="129">
        <f>ROUND(D81/E81,0)</f>
        <v>5</v>
      </c>
      <c r="H81" s="95"/>
      <c r="I81" s="96"/>
      <c r="J81" s="101"/>
      <c r="K81" s="5"/>
    </row>
    <row r="82" spans="1:11">
      <c r="A82" s="75"/>
      <c r="B82" s="130"/>
      <c r="C82" s="130"/>
      <c r="D82" s="131"/>
      <c r="E82" s="128"/>
      <c r="F82" s="129"/>
    </row>
    <row r="83" spans="1:11">
      <c r="A83" s="270" t="s">
        <v>136</v>
      </c>
      <c r="B83" s="271"/>
      <c r="C83" s="271"/>
      <c r="D83" s="271"/>
      <c r="E83" s="271"/>
      <c r="F83" s="227">
        <f>SUM(F81:F82)</f>
        <v>5</v>
      </c>
    </row>
    <row r="84" spans="1:11">
      <c r="A84" s="270" t="s">
        <v>137</v>
      </c>
      <c r="B84" s="271"/>
      <c r="C84" s="271"/>
      <c r="D84" s="271"/>
      <c r="E84" s="271"/>
      <c r="F84" s="227">
        <v>7000</v>
      </c>
    </row>
    <row r="85" spans="1:11">
      <c r="A85" s="270" t="s">
        <v>172</v>
      </c>
      <c r="B85" s="271"/>
      <c r="C85" s="271"/>
      <c r="D85" s="271"/>
      <c r="E85" s="271"/>
      <c r="F85" s="117">
        <f>+F83*F84</f>
        <v>35000</v>
      </c>
    </row>
    <row r="86" spans="1:11">
      <c r="A86" s="132"/>
      <c r="B86" s="133"/>
      <c r="C86" s="133"/>
      <c r="D86" s="133"/>
      <c r="E86" s="133"/>
      <c r="F86" s="134"/>
    </row>
    <row r="87" spans="1:11">
      <c r="A87" s="135"/>
      <c r="B87" s="136"/>
      <c r="C87" s="137"/>
      <c r="D87" s="138"/>
      <c r="E87" s="138"/>
      <c r="F87" s="138"/>
    </row>
    <row r="88" spans="1:11">
      <c r="A88" s="272" t="s">
        <v>140</v>
      </c>
      <c r="B88" s="273"/>
      <c r="C88" s="273"/>
      <c r="D88" s="273"/>
      <c r="E88" s="273"/>
      <c r="F88" s="139">
        <f>+F47+F72+F85</f>
        <v>105480.69950950002</v>
      </c>
    </row>
  </sheetData>
  <autoFilter ref="A5:F47">
    <sortState ref="A6:F64">
      <sortCondition ref="B5:B26"/>
    </sortState>
  </autoFilter>
  <mergeCells count="15">
    <mergeCell ref="A85:E85"/>
    <mergeCell ref="A88:E88"/>
    <mergeCell ref="A70:E70"/>
    <mergeCell ref="A71:E71"/>
    <mergeCell ref="A72:E72"/>
    <mergeCell ref="A79:F79"/>
    <mergeCell ref="A83:E83"/>
    <mergeCell ref="A84:E84"/>
    <mergeCell ref="A64:F64"/>
    <mergeCell ref="A3:F3"/>
    <mergeCell ref="A1:F1"/>
    <mergeCell ref="A44:E44"/>
    <mergeCell ref="A45:E45"/>
    <mergeCell ref="A46:E46"/>
    <mergeCell ref="A47:E4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300" r:id="rId1"/>
  <ignoredErrors>
    <ignoredError sqref="E6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81"/>
  <sheetViews>
    <sheetView topLeftCell="A22" workbookViewId="0">
      <selection activeCell="J75" sqref="J75"/>
    </sheetView>
  </sheetViews>
  <sheetFormatPr baseColWidth="10" defaultColWidth="11.44140625" defaultRowHeight="12"/>
  <cols>
    <col min="1" max="1" width="43.5546875" style="30" customWidth="1"/>
    <col min="2" max="2" width="7.5546875" style="30" customWidth="1"/>
    <col min="3" max="3" width="12" style="30" bestFit="1" customWidth="1"/>
    <col min="4" max="4" width="14" style="30" customWidth="1"/>
    <col min="5" max="5" width="11.44140625" style="30"/>
    <col min="6" max="6" width="13.33203125" style="30" customWidth="1"/>
    <col min="7" max="7" width="16" style="30" customWidth="1"/>
    <col min="8" max="8" width="11.44140625" style="30" customWidth="1"/>
    <col min="9" max="16384" width="11.44140625" style="30"/>
  </cols>
  <sheetData>
    <row r="1" spans="1:10" ht="18">
      <c r="A1" s="234" t="s">
        <v>142</v>
      </c>
      <c r="B1" s="234"/>
      <c r="C1" s="234"/>
      <c r="D1" s="234"/>
      <c r="E1" s="234"/>
      <c r="F1" s="234"/>
      <c r="G1" s="66"/>
      <c r="H1" s="29"/>
      <c r="I1" s="29"/>
      <c r="J1" s="29"/>
    </row>
    <row r="2" spans="1:10">
      <c r="A2" s="31"/>
      <c r="B2" s="31"/>
      <c r="C2" s="31"/>
      <c r="D2" s="31"/>
      <c r="E2" s="31"/>
      <c r="F2" s="31"/>
      <c r="G2" s="32"/>
      <c r="H2" s="29"/>
      <c r="I2" s="29"/>
      <c r="J2" s="29"/>
    </row>
    <row r="3" spans="1:10">
      <c r="A3" s="33"/>
      <c r="B3" s="35"/>
      <c r="C3" s="36"/>
      <c r="D3" s="36"/>
      <c r="E3" s="37"/>
      <c r="F3" s="37"/>
      <c r="G3" s="37"/>
      <c r="H3" s="38"/>
      <c r="I3" s="29"/>
      <c r="J3" s="29"/>
    </row>
    <row r="4" spans="1:10" s="42" customFormat="1">
      <c r="A4" s="39" t="s">
        <v>174</v>
      </c>
      <c r="B4" s="39"/>
      <c r="C4" s="40"/>
      <c r="D4" s="40"/>
      <c r="E4" s="40"/>
      <c r="F4" s="40"/>
      <c r="G4" s="40"/>
      <c r="H4" s="41"/>
      <c r="I4" s="29"/>
      <c r="J4" s="29"/>
    </row>
    <row r="5" spans="1:10" s="42" customFormat="1">
      <c r="A5" s="39"/>
      <c r="B5" s="39"/>
      <c r="C5" s="40"/>
      <c r="D5" s="40"/>
      <c r="E5" s="40"/>
      <c r="F5" s="40"/>
      <c r="G5" s="40"/>
      <c r="H5" s="41"/>
      <c r="I5" s="29"/>
      <c r="J5" s="29"/>
    </row>
    <row r="6" spans="1:10" s="42" customFormat="1">
      <c r="A6" s="40" t="s">
        <v>80</v>
      </c>
      <c r="B6" s="40"/>
      <c r="C6" s="40"/>
      <c r="D6" s="40"/>
      <c r="E6" s="40"/>
      <c r="F6" s="40"/>
      <c r="G6" s="40"/>
      <c r="H6" s="41"/>
      <c r="I6" s="29"/>
      <c r="J6" s="29"/>
    </row>
    <row r="7" spans="1:10" s="42" customFormat="1">
      <c r="A7" s="39" t="s">
        <v>81</v>
      </c>
      <c r="B7" s="40"/>
      <c r="C7" s="40">
        <v>40</v>
      </c>
      <c r="D7" s="43" t="s">
        <v>82</v>
      </c>
      <c r="E7" s="40"/>
      <c r="F7" s="40"/>
      <c r="G7" s="40"/>
      <c r="H7" s="41"/>
      <c r="I7" s="29"/>
      <c r="J7" s="29"/>
    </row>
    <row r="8" spans="1:10" s="42" customFormat="1">
      <c r="A8" s="44" t="s">
        <v>121</v>
      </c>
      <c r="B8" s="45"/>
      <c r="C8" s="40">
        <v>3</v>
      </c>
      <c r="D8" s="43" t="s">
        <v>83</v>
      </c>
      <c r="E8" s="40"/>
      <c r="F8" s="40"/>
      <c r="G8" s="40"/>
      <c r="H8" s="41"/>
      <c r="I8" s="29"/>
      <c r="J8" s="29"/>
    </row>
    <row r="9" spans="1:10" s="42" customFormat="1">
      <c r="A9" s="39" t="s">
        <v>84</v>
      </c>
      <c r="B9" s="40"/>
      <c r="C9" s="40">
        <v>3</v>
      </c>
      <c r="D9" s="43" t="s">
        <v>85</v>
      </c>
      <c r="E9" s="40"/>
      <c r="F9" s="40"/>
      <c r="G9" s="40"/>
      <c r="H9" s="41"/>
      <c r="I9" s="29"/>
      <c r="J9" s="29"/>
    </row>
    <row r="10" spans="1:10" s="42" customFormat="1">
      <c r="A10" s="39" t="s">
        <v>86</v>
      </c>
      <c r="B10" s="40"/>
      <c r="C10" s="46">
        <f>(C7)/C9</f>
        <v>13.333333333333334</v>
      </c>
      <c r="D10" s="43" t="s">
        <v>87</v>
      </c>
      <c r="E10" s="40"/>
      <c r="F10" s="40"/>
      <c r="G10" s="40"/>
      <c r="H10" s="41"/>
      <c r="I10" s="34"/>
      <c r="J10" s="34"/>
    </row>
    <row r="11" spans="1:10" s="42" customFormat="1">
      <c r="A11" s="39" t="s">
        <v>88</v>
      </c>
      <c r="B11" s="40"/>
      <c r="C11" s="40">
        <v>100</v>
      </c>
      <c r="D11" s="43" t="s">
        <v>4</v>
      </c>
      <c r="E11" s="40"/>
      <c r="F11" s="40"/>
      <c r="G11" s="40"/>
      <c r="H11" s="41"/>
      <c r="I11" s="34"/>
      <c r="J11" s="34"/>
    </row>
    <row r="12" spans="1:10" s="42" customFormat="1">
      <c r="A12" s="39" t="s">
        <v>89</v>
      </c>
      <c r="B12" s="40"/>
      <c r="C12" s="47">
        <f>+C10/C11</f>
        <v>0.13333333333333333</v>
      </c>
      <c r="D12" s="43" t="s">
        <v>90</v>
      </c>
      <c r="E12" s="40"/>
      <c r="F12" s="40"/>
      <c r="G12" s="40"/>
      <c r="H12" s="41"/>
    </row>
    <row r="13" spans="1:10" s="42" customFormat="1">
      <c r="A13" s="39" t="s">
        <v>91</v>
      </c>
      <c r="B13" s="40"/>
      <c r="C13" s="40">
        <v>0.1</v>
      </c>
      <c r="D13" s="43" t="s">
        <v>92</v>
      </c>
      <c r="E13" s="40"/>
      <c r="F13" s="40"/>
      <c r="G13" s="40"/>
      <c r="H13" s="41"/>
    </row>
    <row r="14" spans="1:10" s="42" customFormat="1">
      <c r="A14" s="39" t="s">
        <v>93</v>
      </c>
      <c r="B14" s="40"/>
      <c r="C14" s="40">
        <v>100</v>
      </c>
      <c r="D14" s="43" t="s">
        <v>94</v>
      </c>
      <c r="E14" s="40"/>
      <c r="F14" s="40"/>
      <c r="G14" s="40"/>
      <c r="H14" s="41"/>
    </row>
    <row r="15" spans="1:10" s="42" customFormat="1">
      <c r="A15" s="39" t="s">
        <v>95</v>
      </c>
      <c r="B15" s="40"/>
      <c r="C15" s="40">
        <v>100</v>
      </c>
      <c r="D15" s="43" t="s">
        <v>96</v>
      </c>
      <c r="E15" s="40"/>
      <c r="F15" s="40"/>
      <c r="G15" s="40"/>
      <c r="H15" s="41"/>
    </row>
    <row r="16" spans="1:10" s="42" customFormat="1">
      <c r="A16" s="39" t="s">
        <v>97</v>
      </c>
      <c r="B16" s="40"/>
      <c r="C16" s="40">
        <v>80</v>
      </c>
      <c r="D16" s="43" t="s">
        <v>96</v>
      </c>
      <c r="E16" s="40"/>
      <c r="F16" s="40"/>
      <c r="G16" s="40"/>
      <c r="H16" s="41"/>
    </row>
    <row r="17" spans="1:10" s="42" customFormat="1">
      <c r="A17" s="39" t="s">
        <v>98</v>
      </c>
      <c r="B17" s="40"/>
      <c r="C17" s="40">
        <v>65</v>
      </c>
      <c r="D17" s="43" t="s">
        <v>96</v>
      </c>
      <c r="E17" s="40"/>
      <c r="F17" s="40"/>
      <c r="G17" s="40"/>
      <c r="H17" s="41"/>
    </row>
    <row r="18" spans="1:10" s="42" customFormat="1">
      <c r="A18" s="39" t="s">
        <v>99</v>
      </c>
      <c r="B18" s="40"/>
      <c r="C18" s="40">
        <v>50</v>
      </c>
      <c r="D18" s="43" t="s">
        <v>96</v>
      </c>
      <c r="E18" s="40"/>
      <c r="F18" s="40"/>
      <c r="G18" s="40"/>
      <c r="H18" s="41"/>
    </row>
    <row r="19" spans="1:10" s="42" customFormat="1">
      <c r="A19" s="39" t="s">
        <v>100</v>
      </c>
      <c r="B19" s="40"/>
      <c r="C19" s="40">
        <v>40</v>
      </c>
      <c r="D19" s="43" t="s">
        <v>96</v>
      </c>
      <c r="E19" s="40"/>
      <c r="F19" s="40"/>
      <c r="G19" s="40"/>
      <c r="H19" s="41"/>
    </row>
    <row r="20" spans="1:10" s="42" customFormat="1">
      <c r="A20" s="39" t="s">
        <v>101</v>
      </c>
      <c r="B20" s="40"/>
      <c r="C20" s="40">
        <v>30</v>
      </c>
      <c r="D20" s="43" t="s">
        <v>96</v>
      </c>
      <c r="E20" s="40"/>
      <c r="F20" s="40"/>
      <c r="G20" s="40"/>
      <c r="H20" s="41"/>
    </row>
    <row r="21" spans="1:10" s="42" customFormat="1">
      <c r="A21" s="39" t="s">
        <v>102</v>
      </c>
      <c r="B21" s="40"/>
      <c r="C21" s="40">
        <v>20</v>
      </c>
      <c r="D21" s="43" t="s">
        <v>96</v>
      </c>
      <c r="E21" s="40"/>
      <c r="F21" s="40"/>
      <c r="G21" s="40"/>
      <c r="H21" s="41"/>
    </row>
    <row r="22" spans="1:10" s="42" customFormat="1">
      <c r="A22" s="39" t="s">
        <v>103</v>
      </c>
      <c r="B22" s="40"/>
      <c r="C22" s="40">
        <v>1</v>
      </c>
      <c r="D22" s="43" t="s">
        <v>104</v>
      </c>
      <c r="E22" s="40"/>
      <c r="F22" s="40"/>
      <c r="G22" s="40"/>
      <c r="H22" s="41"/>
    </row>
    <row r="23" spans="1:10" s="42" customFormat="1">
      <c r="A23" s="39" t="s">
        <v>105</v>
      </c>
      <c r="B23" s="40"/>
      <c r="C23" s="40">
        <v>4</v>
      </c>
      <c r="D23" s="43" t="s">
        <v>106</v>
      </c>
      <c r="E23" s="40"/>
      <c r="F23" s="40"/>
      <c r="G23" s="40"/>
      <c r="H23" s="41"/>
    </row>
    <row r="24" spans="1:10" s="42" customFormat="1">
      <c r="A24" s="39" t="s">
        <v>107</v>
      </c>
      <c r="B24" s="40"/>
      <c r="C24" s="40">
        <v>2</v>
      </c>
      <c r="D24" s="43" t="s">
        <v>108</v>
      </c>
      <c r="E24" s="40"/>
      <c r="F24" s="40"/>
      <c r="G24" s="40"/>
      <c r="H24" s="41"/>
    </row>
    <row r="25" spans="1:10" ht="13.2">
      <c r="A25" s="33"/>
      <c r="B25" s="29"/>
      <c r="C25" s="29"/>
      <c r="D25" s="29"/>
      <c r="E25" s="29"/>
      <c r="F25" s="29"/>
      <c r="G25" s="15"/>
      <c r="H25" s="16"/>
      <c r="I25" s="15"/>
      <c r="J25" s="29"/>
    </row>
    <row r="26" spans="1:10" ht="13.2">
      <c r="A26" s="33" t="s">
        <v>75</v>
      </c>
      <c r="B26" s="29"/>
      <c r="C26" s="29"/>
      <c r="D26" s="29"/>
      <c r="E26" s="29"/>
      <c r="F26" s="29"/>
      <c r="G26" s="15"/>
      <c r="H26" s="16"/>
      <c r="I26" s="15"/>
      <c r="J26" s="29"/>
    </row>
    <row r="27" spans="1:10" ht="13.8" thickBot="1">
      <c r="A27" s="33"/>
      <c r="B27" s="29"/>
      <c r="C27" s="29"/>
      <c r="D27" s="29"/>
      <c r="E27" s="29"/>
      <c r="F27" s="29"/>
      <c r="G27" s="15"/>
      <c r="H27" s="16"/>
      <c r="I27" s="15"/>
      <c r="J27" s="29"/>
    </row>
    <row r="28" spans="1:10" ht="15" thickBot="1">
      <c r="A28" s="166" t="s">
        <v>120</v>
      </c>
      <c r="B28" s="167" t="s">
        <v>72</v>
      </c>
      <c r="C28" s="168" t="s">
        <v>73</v>
      </c>
      <c r="D28" s="169"/>
      <c r="E28" s="170"/>
      <c r="F28" s="170"/>
      <c r="G28" s="170"/>
      <c r="H28" s="29"/>
      <c r="I28" s="29"/>
      <c r="J28" s="5"/>
    </row>
    <row r="29" spans="1:10" ht="14.4" customHeight="1">
      <c r="A29" s="171" t="str">
        <f>[4]Sheet1!E39</f>
        <v>PIEDRA CHANCADA DE 1/2"-3/4"</v>
      </c>
      <c r="B29" s="217" t="str">
        <f>[4]Sheet1!K39</f>
        <v>m3</v>
      </c>
      <c r="C29" s="172">
        <f>[4]Sheet1!M39</f>
        <v>54.821100000000001</v>
      </c>
      <c r="D29" s="169"/>
      <c r="E29" s="169"/>
      <c r="F29" s="169"/>
      <c r="G29" s="169"/>
      <c r="J29" s="5"/>
    </row>
    <row r="30" spans="1:10" ht="14.4">
      <c r="A30" s="173" t="str">
        <f>[4]Sheet1!E40</f>
        <v>PIEDRA GRANDE DE 8"</v>
      </c>
      <c r="B30" s="218" t="str">
        <f>[4]Sheet1!K40</f>
        <v>m3</v>
      </c>
      <c r="C30" s="174">
        <f>[4]Sheet1!M40</f>
        <v>52.435200000000009</v>
      </c>
      <c r="D30" s="169"/>
      <c r="E30" s="170"/>
      <c r="F30" s="169"/>
      <c r="G30" s="169"/>
      <c r="J30" s="5"/>
    </row>
    <row r="31" spans="1:10" ht="14.4">
      <c r="A31" s="173" t="str">
        <f>[4]Sheet1!E41</f>
        <v>GRAVA PARA FILTRO DE 3/4 - 1/2"</v>
      </c>
      <c r="B31" s="218" t="str">
        <f>[4]Sheet1!K41</f>
        <v>m3</v>
      </c>
      <c r="C31" s="174">
        <f>[4]Sheet1!M41</f>
        <v>162.16200000000001</v>
      </c>
      <c r="D31" s="169"/>
      <c r="E31" s="170"/>
      <c r="F31" s="169"/>
      <c r="G31" s="169"/>
      <c r="J31" s="5"/>
    </row>
    <row r="32" spans="1:10" ht="14.4">
      <c r="A32" s="173" t="str">
        <f>[4]Sheet1!E42</f>
        <v>ARENA FINA</v>
      </c>
      <c r="B32" s="218" t="str">
        <f>[4]Sheet1!K42</f>
        <v>m3</v>
      </c>
      <c r="C32" s="174">
        <f>[4]Sheet1!M42</f>
        <v>35.264400000000002</v>
      </c>
      <c r="D32" s="169"/>
      <c r="E32" s="170"/>
      <c r="F32" s="169"/>
      <c r="G32" s="169"/>
      <c r="J32" s="5"/>
    </row>
    <row r="33" spans="1:10" ht="14.4">
      <c r="A33" s="173" t="str">
        <f>[4]Sheet1!E43</f>
        <v>ARENA GRUESA</v>
      </c>
      <c r="B33" s="218" t="str">
        <f>[4]Sheet1!K43</f>
        <v>m3</v>
      </c>
      <c r="C33" s="174">
        <f>[4]Sheet1!M43</f>
        <v>77.442300000000003</v>
      </c>
      <c r="D33" s="169"/>
      <c r="E33" s="170"/>
      <c r="F33" s="169"/>
      <c r="G33" s="169"/>
      <c r="J33" s="5"/>
    </row>
    <row r="34" spans="1:10" ht="14.4">
      <c r="A34" s="173" t="str">
        <f>[4]Sheet1!E44</f>
        <v>AFIRMADO</v>
      </c>
      <c r="B34" s="218" t="str">
        <f>[4]Sheet1!K44</f>
        <v>m3</v>
      </c>
      <c r="C34" s="174">
        <f>[4]Sheet1!M44</f>
        <v>35.193600000000004</v>
      </c>
      <c r="D34" s="169"/>
      <c r="E34" s="170"/>
      <c r="F34" s="169"/>
      <c r="G34" s="169"/>
      <c r="J34" s="5"/>
    </row>
    <row r="35" spans="1:10" ht="14.4">
      <c r="A35" s="173" t="str">
        <f>[4]Sheet1!E45</f>
        <v>HORMIGON</v>
      </c>
      <c r="B35" s="218" t="str">
        <f>[4]Sheet1!K45</f>
        <v>m3</v>
      </c>
      <c r="C35" s="174">
        <f>[4]Sheet1!M45</f>
        <v>96.620900000000006</v>
      </c>
      <c r="D35" s="169"/>
      <c r="E35" s="170"/>
      <c r="F35" s="169"/>
      <c r="G35" s="169"/>
      <c r="J35" s="5"/>
    </row>
    <row r="36" spans="1:10" ht="12.6" thickBot="1">
      <c r="A36" s="158"/>
      <c r="B36" s="159"/>
      <c r="C36" s="160"/>
      <c r="D36" s="169"/>
      <c r="E36" s="170"/>
      <c r="F36" s="170"/>
      <c r="G36" s="169"/>
      <c r="J36" s="29"/>
    </row>
    <row r="37" spans="1:10" ht="12.6" thickBot="1">
      <c r="A37" s="175" t="s">
        <v>22</v>
      </c>
      <c r="B37" s="176"/>
      <c r="C37" s="177">
        <f>SUM(C29:C35)</f>
        <v>513.93950000000007</v>
      </c>
      <c r="D37" s="169"/>
      <c r="E37" s="178"/>
      <c r="F37" s="170"/>
      <c r="G37" s="169"/>
      <c r="J37" s="29"/>
    </row>
    <row r="38" spans="1:10">
      <c r="A38" s="179" t="s">
        <v>74</v>
      </c>
      <c r="B38" s="179"/>
      <c r="C38" s="180" t="s">
        <v>74</v>
      </c>
      <c r="D38" s="180" t="s">
        <v>74</v>
      </c>
      <c r="E38" s="180" t="s">
        <v>74</v>
      </c>
      <c r="F38" s="179"/>
      <c r="G38" s="179"/>
      <c r="H38" s="29"/>
      <c r="I38" s="29"/>
      <c r="J38" s="29"/>
    </row>
    <row r="39" spans="1:10">
      <c r="A39" s="179"/>
      <c r="B39" s="179"/>
      <c r="C39" s="180"/>
      <c r="D39" s="180"/>
      <c r="E39" s="180"/>
      <c r="F39" s="179"/>
      <c r="G39" s="179"/>
      <c r="H39" s="29"/>
      <c r="I39" s="29"/>
      <c r="J39" s="29"/>
    </row>
    <row r="40" spans="1:10" s="42" customFormat="1" ht="12.6" thickBot="1">
      <c r="A40" s="44" t="s">
        <v>109</v>
      </c>
      <c r="B40" s="48"/>
      <c r="C40" s="48"/>
      <c r="D40" s="49"/>
      <c r="E40" s="49"/>
      <c r="F40" s="49"/>
      <c r="G40" s="48"/>
      <c r="H40" s="48"/>
    </row>
    <row r="41" spans="1:10" s="42" customFormat="1" ht="15.75" customHeight="1" thickBot="1">
      <c r="A41" s="263" t="s">
        <v>110</v>
      </c>
      <c r="B41" s="264"/>
      <c r="C41" s="265"/>
      <c r="D41" s="50" t="s">
        <v>73</v>
      </c>
      <c r="E41" s="51" t="s">
        <v>111</v>
      </c>
      <c r="F41" s="51" t="s">
        <v>112</v>
      </c>
      <c r="G41" s="169"/>
    </row>
    <row r="42" spans="1:10" s="42" customFormat="1" thickBot="1">
      <c r="A42" s="267" t="s">
        <v>113</v>
      </c>
      <c r="B42" s="268"/>
      <c r="C42" s="269"/>
      <c r="D42" s="58">
        <f>'F.T.-U.B.S.'!F44</f>
        <v>194749.42717000004</v>
      </c>
      <c r="E42" s="58">
        <v>0.05</v>
      </c>
      <c r="F42" s="53">
        <f>+D42*E42</f>
        <v>9737.4713585000027</v>
      </c>
      <c r="G42" s="181"/>
    </row>
    <row r="43" spans="1:10" s="42" customFormat="1" ht="15.75" customHeight="1" thickBot="1">
      <c r="A43" s="261" t="s">
        <v>112</v>
      </c>
      <c r="B43" s="262"/>
      <c r="C43" s="266"/>
      <c r="D43" s="146"/>
      <c r="E43" s="147"/>
      <c r="F43" s="161">
        <f>SUM(F42:F42)</f>
        <v>9737.4713585000027</v>
      </c>
      <c r="G43" s="181"/>
    </row>
    <row r="44" spans="1:10" s="42" customFormat="1" ht="15.75" customHeight="1" thickBot="1">
      <c r="A44" s="39"/>
      <c r="B44" s="39"/>
      <c r="C44" s="39"/>
      <c r="D44" s="148"/>
      <c r="E44" s="148"/>
      <c r="F44" s="149"/>
      <c r="G44" s="181"/>
    </row>
    <row r="45" spans="1:10" s="42" customFormat="1" ht="15.75" customHeight="1" thickBot="1">
      <c r="A45" s="263" t="s">
        <v>110</v>
      </c>
      <c r="B45" s="264"/>
      <c r="C45" s="265"/>
      <c r="D45" s="50" t="s">
        <v>73</v>
      </c>
      <c r="E45" s="50" t="s">
        <v>114</v>
      </c>
      <c r="F45" s="50" t="s">
        <v>115</v>
      </c>
      <c r="G45" s="50" t="s">
        <v>112</v>
      </c>
    </row>
    <row r="46" spans="1:10" s="42" customFormat="1" ht="15.75" customHeight="1" thickBot="1">
      <c r="A46" s="267" t="s">
        <v>116</v>
      </c>
      <c r="B46" s="268"/>
      <c r="C46" s="57"/>
      <c r="D46" s="58">
        <f>+C37</f>
        <v>513.93950000000007</v>
      </c>
      <c r="E46" s="58">
        <v>0.2</v>
      </c>
      <c r="F46" s="58">
        <v>15</v>
      </c>
      <c r="G46" s="53">
        <f>+D46/E46*F46</f>
        <v>38545.462500000001</v>
      </c>
    </row>
    <row r="47" spans="1:10" s="42" customFormat="1" ht="15.75" customHeight="1" thickBot="1">
      <c r="A47" s="261" t="s">
        <v>112</v>
      </c>
      <c r="B47" s="262"/>
      <c r="C47" s="59"/>
      <c r="D47" s="146"/>
      <c r="E47" s="150"/>
      <c r="F47" s="147"/>
      <c r="G47" s="161">
        <f>SUM(G46:G46)</f>
        <v>38545.462500000001</v>
      </c>
    </row>
    <row r="48" spans="1:10" s="42" customFormat="1" ht="15.75" customHeight="1">
      <c r="A48" s="39"/>
      <c r="B48" s="39"/>
      <c r="C48" s="39"/>
      <c r="D48" s="44"/>
      <c r="E48" s="44"/>
      <c r="F48" s="56"/>
      <c r="G48" s="169"/>
    </row>
    <row r="49" spans="1:7" s="42" customFormat="1" ht="15.75" customHeight="1" thickBot="1">
      <c r="A49" s="39"/>
      <c r="B49" s="39"/>
      <c r="C49" s="39"/>
      <c r="D49" s="44"/>
      <c r="E49" s="44"/>
      <c r="F49" s="56"/>
      <c r="G49" s="169"/>
    </row>
    <row r="50" spans="1:7" s="42" customFormat="1" ht="15.75" customHeight="1" thickBot="1">
      <c r="A50" s="263" t="s">
        <v>110</v>
      </c>
      <c r="B50" s="264"/>
      <c r="C50" s="265"/>
      <c r="D50" s="50" t="s">
        <v>73</v>
      </c>
      <c r="E50" s="51" t="s">
        <v>117</v>
      </c>
      <c r="F50" s="51" t="s">
        <v>115</v>
      </c>
      <c r="G50" s="51" t="s">
        <v>112</v>
      </c>
    </row>
    <row r="51" spans="1:7" s="42" customFormat="1" ht="15.75" customHeight="1">
      <c r="A51" s="182" t="s">
        <v>173</v>
      </c>
      <c r="B51" s="183"/>
      <c r="C51" s="183"/>
      <c r="D51" s="58" t="str">
        <f>+C38</f>
        <v xml:space="preserve"> </v>
      </c>
      <c r="E51" s="52"/>
      <c r="F51" s="52"/>
      <c r="G51" s="53"/>
    </row>
    <row r="52" spans="1:7" s="42" customFormat="1" ht="15.75" customHeight="1">
      <c r="A52" s="183" t="s">
        <v>180</v>
      </c>
      <c r="B52" s="183"/>
      <c r="C52" s="183"/>
      <c r="D52" s="58">
        <f>'F.T.-U.B.S.'!E66</f>
        <v>94</v>
      </c>
      <c r="E52" s="52">
        <v>40</v>
      </c>
      <c r="F52" s="52">
        <v>16</v>
      </c>
      <c r="G52" s="189">
        <f>+D52/E52*F52</f>
        <v>37.6</v>
      </c>
    </row>
    <row r="53" spans="1:7" s="42" customFormat="1" ht="15.75" customHeight="1">
      <c r="A53" s="183" t="s">
        <v>181</v>
      </c>
      <c r="B53" s="183"/>
      <c r="C53" s="183"/>
      <c r="D53" s="58">
        <f>'F.T.-U.B.S.'!E67</f>
        <v>172</v>
      </c>
      <c r="E53" s="52">
        <v>20</v>
      </c>
      <c r="F53" s="52">
        <v>16</v>
      </c>
      <c r="G53" s="189">
        <f t="shared" ref="G53:G55" si="0">+D53/E53*F53</f>
        <v>137.6</v>
      </c>
    </row>
    <row r="54" spans="1:7" s="42" customFormat="1" ht="15.75" customHeight="1">
      <c r="A54" s="183" t="s">
        <v>182</v>
      </c>
      <c r="B54" s="183"/>
      <c r="C54" s="183"/>
      <c r="D54" s="58">
        <f>'F.T.-U.B.S.'!E68</f>
        <v>125</v>
      </c>
      <c r="E54" s="52">
        <v>100</v>
      </c>
      <c r="F54" s="52">
        <v>16</v>
      </c>
      <c r="G54" s="189">
        <f t="shared" si="0"/>
        <v>20</v>
      </c>
    </row>
    <row r="55" spans="1:7" s="42" customFormat="1" ht="15.75" customHeight="1">
      <c r="A55" s="183" t="s">
        <v>183</v>
      </c>
      <c r="B55" s="183"/>
      <c r="C55" s="183"/>
      <c r="D55" s="58">
        <f>'F.T.-U.B.S.'!E69</f>
        <v>113</v>
      </c>
      <c r="E55" s="52">
        <v>40</v>
      </c>
      <c r="F55" s="52">
        <v>16</v>
      </c>
      <c r="G55" s="189">
        <f t="shared" si="0"/>
        <v>45.2</v>
      </c>
    </row>
    <row r="56" spans="1:7" s="42" customFormat="1" ht="15.75" customHeight="1" thickBot="1">
      <c r="A56" s="190"/>
      <c r="B56" s="191"/>
      <c r="C56" s="192"/>
      <c r="D56" s="193"/>
      <c r="E56" s="193"/>
      <c r="F56" s="193"/>
      <c r="G56" s="194"/>
    </row>
    <row r="57" spans="1:7" s="42" customFormat="1" ht="15.75" customHeight="1" thickBot="1">
      <c r="A57" s="261" t="s">
        <v>112</v>
      </c>
      <c r="B57" s="262"/>
      <c r="C57" s="266"/>
      <c r="D57" s="54"/>
      <c r="E57" s="144"/>
      <c r="F57" s="55"/>
      <c r="G57" s="60">
        <f>SUM(G52:G56)</f>
        <v>240.39999999999998</v>
      </c>
    </row>
    <row r="58" spans="1:7" s="42" customFormat="1" ht="15.75" customHeight="1" thickBot="1">
      <c r="A58" s="39"/>
      <c r="B58" s="39"/>
      <c r="C58" s="39"/>
      <c r="D58" s="44"/>
      <c r="E58" s="44"/>
      <c r="F58" s="56"/>
      <c r="G58" s="169"/>
    </row>
    <row r="59" spans="1:7" s="42" customFormat="1" ht="15.75" customHeight="1" thickBot="1">
      <c r="A59" s="263" t="s">
        <v>110</v>
      </c>
      <c r="B59" s="264"/>
      <c r="C59" s="265"/>
      <c r="D59" s="50" t="s">
        <v>73</v>
      </c>
      <c r="E59" s="51" t="s">
        <v>144</v>
      </c>
      <c r="F59" s="51" t="s">
        <v>115</v>
      </c>
      <c r="G59" s="51" t="s">
        <v>112</v>
      </c>
    </row>
    <row r="60" spans="1:7" s="42" customFormat="1" ht="15.75" customHeight="1">
      <c r="A60" s="182" t="s">
        <v>143</v>
      </c>
      <c r="B60" s="183"/>
      <c r="C60" s="183"/>
      <c r="D60" s="58"/>
      <c r="E60" s="52"/>
      <c r="F60" s="52"/>
      <c r="G60" s="53"/>
    </row>
    <row r="61" spans="1:7" s="42" customFormat="1" ht="15.75" customHeight="1">
      <c r="A61" s="184" t="s">
        <v>131</v>
      </c>
      <c r="B61" s="183"/>
      <c r="C61" s="185"/>
      <c r="D61" s="195">
        <v>52</v>
      </c>
      <c r="E61" s="196">
        <v>2</v>
      </c>
      <c r="F61" s="197">
        <v>10</v>
      </c>
      <c r="G61" s="198">
        <f t="shared" ref="G61" si="1">+D61/E61*F61</f>
        <v>260</v>
      </c>
    </row>
    <row r="62" spans="1:7" s="42" customFormat="1" ht="15.75" customHeight="1" thickBot="1">
      <c r="A62" s="190"/>
      <c r="B62" s="191"/>
      <c r="C62" s="192"/>
      <c r="D62" s="193"/>
      <c r="E62" s="193"/>
      <c r="F62" s="193"/>
      <c r="G62" s="194"/>
    </row>
    <row r="63" spans="1:7" s="42" customFormat="1" ht="15.75" customHeight="1" thickBot="1">
      <c r="A63" s="261" t="s">
        <v>112</v>
      </c>
      <c r="B63" s="262"/>
      <c r="C63" s="266"/>
      <c r="D63" s="54"/>
      <c r="E63" s="144"/>
      <c r="F63" s="55"/>
      <c r="G63" s="60">
        <f>SUM(G61:G62)</f>
        <v>260</v>
      </c>
    </row>
    <row r="64" spans="1:7" s="42" customFormat="1" ht="15.75" customHeight="1">
      <c r="A64" s="39"/>
      <c r="B64" s="39"/>
      <c r="C64" s="39"/>
      <c r="D64" s="44"/>
      <c r="E64" s="44"/>
      <c r="F64" s="44"/>
      <c r="G64" s="56"/>
    </row>
    <row r="65" spans="1:9" s="42" customFormat="1" ht="15.75" customHeight="1" thickBot="1">
      <c r="A65" s="39" t="s">
        <v>119</v>
      </c>
      <c r="B65" s="39"/>
      <c r="C65" s="39"/>
      <c r="D65" s="44"/>
      <c r="E65" s="44"/>
      <c r="F65" s="56"/>
      <c r="G65" s="169"/>
    </row>
    <row r="66" spans="1:9" s="42" customFormat="1" ht="15.75" customHeight="1" thickBot="1">
      <c r="A66" s="259" t="s">
        <v>120</v>
      </c>
      <c r="B66" s="260"/>
      <c r="C66" s="145" t="s">
        <v>112</v>
      </c>
      <c r="D66" s="44"/>
      <c r="E66" s="44"/>
      <c r="F66" s="56"/>
      <c r="G66" s="169"/>
    </row>
    <row r="67" spans="1:9" s="42" customFormat="1" ht="15.75" customHeight="1">
      <c r="A67" s="199" t="str">
        <f>+A42</f>
        <v>POR PESO</v>
      </c>
      <c r="B67" s="200"/>
      <c r="C67" s="67">
        <f>+F43</f>
        <v>9737.4713585000027</v>
      </c>
      <c r="D67" s="44"/>
      <c r="E67" s="44"/>
      <c r="F67" s="56"/>
      <c r="G67" s="169"/>
    </row>
    <row r="68" spans="1:9" s="42" customFormat="1" ht="15.75" customHeight="1">
      <c r="A68" s="199" t="str">
        <f>+A46</f>
        <v>POR VOLUMEN-AGREGADOS</v>
      </c>
      <c r="B68" s="200"/>
      <c r="C68" s="68">
        <f>+G47</f>
        <v>38545.462500000001</v>
      </c>
      <c r="D68" s="44"/>
      <c r="E68" s="44"/>
      <c r="F68" s="56"/>
      <c r="G68" s="169"/>
      <c r="I68" s="42">
        <v>8.9</v>
      </c>
    </row>
    <row r="69" spans="1:9" s="42" customFormat="1" ht="15.75" customHeight="1">
      <c r="A69" s="199" t="str">
        <f>+A51</f>
        <v>TUBERIAS:</v>
      </c>
      <c r="B69" s="200"/>
      <c r="C69" s="68">
        <f>+G57</f>
        <v>240.39999999999998</v>
      </c>
      <c r="D69" s="44"/>
      <c r="E69" s="44"/>
      <c r="F69" s="56"/>
      <c r="G69" s="169"/>
    </row>
    <row r="70" spans="1:9" s="42" customFormat="1" ht="15.75" customHeight="1">
      <c r="A70" s="184" t="s">
        <v>131</v>
      </c>
      <c r="B70" s="200"/>
      <c r="C70" s="84">
        <f>G63</f>
        <v>260</v>
      </c>
      <c r="D70" s="44"/>
      <c r="E70" s="44"/>
      <c r="F70" s="56"/>
      <c r="G70" s="169"/>
    </row>
    <row r="71" spans="1:9" s="42" customFormat="1" ht="15.75" customHeight="1" thickBot="1">
      <c r="A71" s="199"/>
      <c r="B71" s="200"/>
      <c r="C71" s="69"/>
      <c r="D71" s="44"/>
      <c r="E71" s="44"/>
      <c r="F71" s="56"/>
      <c r="G71" s="169"/>
      <c r="I71" s="42">
        <f>I68*0.18</f>
        <v>1.6020000000000001</v>
      </c>
    </row>
    <row r="72" spans="1:9" s="42" customFormat="1" ht="15.75" customHeight="1" thickBot="1">
      <c r="A72" s="259" t="s">
        <v>71</v>
      </c>
      <c r="B72" s="260"/>
      <c r="C72" s="162">
        <f>SUM(C67:C71)</f>
        <v>48783.333858500009</v>
      </c>
      <c r="D72" s="44"/>
      <c r="E72" s="44"/>
      <c r="F72" s="56"/>
      <c r="G72" s="169"/>
      <c r="I72" s="42">
        <f>I68-I71</f>
        <v>7.298</v>
      </c>
    </row>
    <row r="73" spans="1:9" s="42" customFormat="1" ht="15.75" customHeight="1">
      <c r="A73" s="39"/>
      <c r="B73" s="39"/>
      <c r="C73" s="39"/>
      <c r="D73" s="44"/>
      <c r="E73" s="44"/>
      <c r="F73" s="56"/>
    </row>
    <row r="74" spans="1:9" s="42" customFormat="1" ht="11.4">
      <c r="A74" s="48"/>
      <c r="B74" s="48"/>
      <c r="C74" s="48"/>
      <c r="D74" s="49"/>
      <c r="E74" s="49"/>
      <c r="F74" s="49"/>
      <c r="G74" s="48"/>
      <c r="H74" s="48"/>
    </row>
    <row r="75" spans="1:9">
      <c r="A75" s="61"/>
      <c r="B75" s="61"/>
      <c r="C75" s="61"/>
      <c r="D75" s="62"/>
      <c r="E75" s="62"/>
      <c r="F75" s="62"/>
      <c r="G75" s="61"/>
      <c r="H75" s="61"/>
    </row>
    <row r="76" spans="1:9">
      <c r="A76" s="63"/>
      <c r="B76" s="63"/>
      <c r="C76" s="63"/>
      <c r="D76" s="63"/>
      <c r="E76" s="63"/>
      <c r="F76" s="63"/>
      <c r="G76" s="63"/>
    </row>
    <row r="77" spans="1:9">
      <c r="A77" s="63"/>
      <c r="B77" s="63"/>
      <c r="C77" s="63"/>
      <c r="D77" s="63"/>
      <c r="E77" s="63"/>
      <c r="F77" s="63"/>
      <c r="G77" s="63"/>
    </row>
    <row r="78" spans="1:9">
      <c r="A78" s="63"/>
      <c r="B78" s="63"/>
      <c r="C78" s="63"/>
      <c r="D78" s="63"/>
      <c r="E78" s="63"/>
      <c r="F78" s="63"/>
      <c r="G78" s="63"/>
    </row>
    <row r="79" spans="1:9">
      <c r="A79" s="63"/>
      <c r="B79" s="63"/>
      <c r="C79" s="63"/>
      <c r="D79" s="63"/>
      <c r="E79" s="63"/>
      <c r="F79" s="63"/>
      <c r="G79" s="63"/>
    </row>
    <row r="80" spans="1:9">
      <c r="A80" s="63"/>
      <c r="B80" s="63"/>
      <c r="C80" s="63"/>
      <c r="D80" s="63"/>
      <c r="E80" s="63"/>
      <c r="F80" s="63"/>
      <c r="G80" s="63"/>
    </row>
    <row r="81" spans="1:7">
      <c r="A81" s="63"/>
      <c r="B81" s="63"/>
      <c r="C81" s="63"/>
      <c r="D81" s="63"/>
      <c r="E81" s="63"/>
      <c r="F81" s="63"/>
      <c r="G81" s="63"/>
    </row>
  </sheetData>
  <mergeCells count="13">
    <mergeCell ref="A1:F1"/>
    <mergeCell ref="A41:C41"/>
    <mergeCell ref="A42:C42"/>
    <mergeCell ref="A43:C43"/>
    <mergeCell ref="A72:B72"/>
    <mergeCell ref="A59:C59"/>
    <mergeCell ref="A63:C63"/>
    <mergeCell ref="A45:C45"/>
    <mergeCell ref="A46:B46"/>
    <mergeCell ref="A47:B47"/>
    <mergeCell ref="A50:C50"/>
    <mergeCell ref="A57:C57"/>
    <mergeCell ref="A66:B66"/>
  </mergeCells>
  <pageMargins left="0.7" right="0.7" top="0.75" bottom="0.75" header="0.3" footer="0.3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F.T.- A.P.</vt:lpstr>
      <vt:lpstr>F.R.-A.P.</vt:lpstr>
      <vt:lpstr>F.R.-ALC.</vt:lpstr>
      <vt:lpstr>F.T.-ALC.</vt:lpstr>
      <vt:lpstr>F.T.-U.B.S.</vt:lpstr>
      <vt:lpstr>F.R.-U.B.S.</vt:lpstr>
      <vt:lpstr>'F.T.- A.P.'!Área_de_impresión</vt:lpstr>
      <vt:lpstr>'F.T.-ALC.'!Área_de_impresión</vt:lpstr>
    </vt:vector>
  </TitlesOfParts>
  <Company>TOPO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EFRAIN</dc:creator>
  <cp:lastModifiedBy>Rolando</cp:lastModifiedBy>
  <cp:lastPrinted>2015-04-10T18:00:27Z</cp:lastPrinted>
  <dcterms:created xsi:type="dcterms:W3CDTF">2010-07-02T13:12:12Z</dcterms:created>
  <dcterms:modified xsi:type="dcterms:W3CDTF">2020-06-07T06:12:12Z</dcterms:modified>
</cp:coreProperties>
</file>